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scottish-my.sharepoint.com/personal/jennifer_breth_his_nhs_scot/Documents/GP Access/Kirriemuir/"/>
    </mc:Choice>
  </mc:AlternateContent>
  <bookViews>
    <workbookView xWindow="0" yWindow="0" windowWidth="20490" windowHeight="7020" tabRatio="836" activeTab="2"/>
  </bookViews>
  <sheets>
    <sheet name="Guidance" sheetId="3" r:id="rId1"/>
    <sheet name="Tool setup" sheetId="14" r:id="rId2"/>
    <sheet name="Explorer" sheetId="10" r:id="rId3"/>
    <sheet name="Home Visit Requests" sheetId="2" r:id="rId4"/>
    <sheet name="Home Visit Data Collection" sheetId="1" r:id="rId5"/>
    <sheet name="Run Chart StaffGrp" sheetId="16" state="hidden" r:id="rId6"/>
    <sheet name="Run Chart Script" sheetId="7" state="hidden" r:id="rId7"/>
    <sheet name="Run Chart GP" sheetId="12" state="hidden" r:id="rId8"/>
    <sheet name="Run Chart Admit" sheetId="13" state="hidden" r:id="rId9"/>
    <sheet name="c-chart demand" sheetId="8" state="hidden" r:id="rId10"/>
    <sheet name="CalcVisits" sheetId="5" state="hidden" r:id="rId11"/>
    <sheet name="CalcRequests" sheetId="4" state="hidden" r:id="rId12"/>
    <sheet name="Variables" sheetId="6" state="hidden" r:id="rId13"/>
    <sheet name="Run Chart guidance" sheetId="15" r:id="rId14"/>
  </sheets>
  <definedNames>
    <definedName name="C_chartSeries">'c-chart demand'!$B1:INDEX('c-chart demand'!$B1:$B$352,COUNT('c-chart demand'!$B1:$B$352))</definedName>
    <definedName name="nrDaysRequest">INDEX(Variables!$T$3:$Z$3,1,MATCH(weekdays,Variables!$T$2:$Z$2,0))</definedName>
    <definedName name="nrDaysVisit">INDEX(Variables!$T$4:$Z$4,1,MATCH(weekdays,Variables!$T$2:$Z$2,0))</definedName>
    <definedName name="weekdays">CalcRequests!$B$3:$B$9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4" l="1"/>
  <c r="C244" i="1" l="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I104" i="16" l="1"/>
  <c r="I103" i="16"/>
  <c r="I102" i="16"/>
  <c r="I101" i="16"/>
  <c r="I100" i="16"/>
  <c r="I99" i="16"/>
  <c r="I98" i="16"/>
  <c r="I97" i="16"/>
  <c r="I96" i="16"/>
  <c r="I95" i="16"/>
  <c r="P92" i="16"/>
  <c r="L92" i="16"/>
  <c r="M92" i="16" s="1"/>
  <c r="C92" i="16"/>
  <c r="Q92" i="16" s="1"/>
  <c r="C91" i="16"/>
  <c r="Q91" i="16" s="1"/>
  <c r="C90" i="16"/>
  <c r="P90" i="16" s="1"/>
  <c r="C89" i="16"/>
  <c r="Q88" i="16"/>
  <c r="P88" i="16"/>
  <c r="M88" i="16"/>
  <c r="L88" i="16"/>
  <c r="C88" i="16"/>
  <c r="P87" i="16"/>
  <c r="L87" i="16"/>
  <c r="M87" i="16" s="1"/>
  <c r="C87" i="16"/>
  <c r="Q87" i="16" s="1"/>
  <c r="Q86" i="16"/>
  <c r="C86" i="16"/>
  <c r="P86" i="16" s="1"/>
  <c r="C85" i="16"/>
  <c r="Q84" i="16"/>
  <c r="P84" i="16"/>
  <c r="M84" i="16"/>
  <c r="L84" i="16"/>
  <c r="C84" i="16"/>
  <c r="P83" i="16"/>
  <c r="L83" i="16"/>
  <c r="M83" i="16" s="1"/>
  <c r="C83" i="16"/>
  <c r="Q83" i="16" s="1"/>
  <c r="Q82" i="16"/>
  <c r="C82" i="16"/>
  <c r="P82" i="16" s="1"/>
  <c r="C81" i="16"/>
  <c r="Q80" i="16"/>
  <c r="P80" i="16"/>
  <c r="M80" i="16"/>
  <c r="L80" i="16"/>
  <c r="C80" i="16"/>
  <c r="P79" i="16"/>
  <c r="L79" i="16"/>
  <c r="M79" i="16" s="1"/>
  <c r="C79" i="16"/>
  <c r="Q79" i="16" s="1"/>
  <c r="Q78" i="16"/>
  <c r="C78" i="16"/>
  <c r="P78" i="16" s="1"/>
  <c r="C77" i="16"/>
  <c r="Q76" i="16"/>
  <c r="P76" i="16"/>
  <c r="M76" i="16"/>
  <c r="L76" i="16"/>
  <c r="C76" i="16"/>
  <c r="P75" i="16"/>
  <c r="L75" i="16"/>
  <c r="M75" i="16" s="1"/>
  <c r="C75" i="16"/>
  <c r="Q75" i="16" s="1"/>
  <c r="Q74" i="16"/>
  <c r="C74" i="16"/>
  <c r="P74" i="16" s="1"/>
  <c r="C73" i="16"/>
  <c r="Q72" i="16"/>
  <c r="P72" i="16"/>
  <c r="M72" i="16"/>
  <c r="L72" i="16"/>
  <c r="C72" i="16"/>
  <c r="L71" i="16"/>
  <c r="M71" i="16" s="1"/>
  <c r="C71" i="16"/>
  <c r="C70" i="16"/>
  <c r="C69" i="16"/>
  <c r="Q69" i="16" s="1"/>
  <c r="AL5" i="16"/>
  <c r="AK5" i="16"/>
  <c r="AJ5" i="16"/>
  <c r="G5" i="16"/>
  <c r="Q73" i="16" l="1"/>
  <c r="P73" i="16"/>
  <c r="L73" i="16"/>
  <c r="M73" i="16" s="1"/>
  <c r="S75" i="16"/>
  <c r="Q89" i="16"/>
  <c r="S88" i="16" s="1"/>
  <c r="P89" i="16"/>
  <c r="L89" i="16"/>
  <c r="M89" i="16" s="1"/>
  <c r="S74" i="16"/>
  <c r="R75" i="16"/>
  <c r="H75" i="16" s="1"/>
  <c r="Q77" i="16"/>
  <c r="S76" i="16" s="1"/>
  <c r="P77" i="16"/>
  <c r="L77" i="16"/>
  <c r="M77" i="16" s="1"/>
  <c r="Q71" i="16"/>
  <c r="P71" i="16"/>
  <c r="R78" i="16"/>
  <c r="H78" i="16" s="1"/>
  <c r="R79" i="16"/>
  <c r="H79" i="16" s="1"/>
  <c r="S79" i="16"/>
  <c r="S81" i="16"/>
  <c r="P69" i="16"/>
  <c r="P70" i="16"/>
  <c r="L70" i="16"/>
  <c r="M70" i="16" s="1"/>
  <c r="Q70" i="16"/>
  <c r="S73" i="16"/>
  <c r="Q81" i="16"/>
  <c r="P81" i="16"/>
  <c r="R80" i="16" s="1"/>
  <c r="H80" i="16" s="1"/>
  <c r="L81" i="16"/>
  <c r="M81" i="16" s="1"/>
  <c r="R82" i="16"/>
  <c r="H82" i="16" s="1"/>
  <c r="R83" i="16"/>
  <c r="H83" i="16" s="1"/>
  <c r="S83" i="16"/>
  <c r="S92" i="16"/>
  <c r="L69" i="16"/>
  <c r="M69" i="16" s="1"/>
  <c r="S71" i="16"/>
  <c r="S77" i="16"/>
  <c r="Q85" i="16"/>
  <c r="P85" i="16"/>
  <c r="R84" i="16" s="1"/>
  <c r="H84" i="16" s="1"/>
  <c r="L85" i="16"/>
  <c r="M85" i="16" s="1"/>
  <c r="R86" i="16"/>
  <c r="H86" i="16" s="1"/>
  <c r="R87" i="16"/>
  <c r="H87" i="16" s="1"/>
  <c r="S87" i="16"/>
  <c r="Q90" i="16"/>
  <c r="S91" i="16" s="1"/>
  <c r="L91" i="16"/>
  <c r="M91" i="16" s="1"/>
  <c r="P91" i="16"/>
  <c r="R92" i="16" s="1"/>
  <c r="H92" i="16" s="1"/>
  <c r="L74" i="16"/>
  <c r="M74" i="16" s="1"/>
  <c r="L78" i="16"/>
  <c r="M78" i="16" s="1"/>
  <c r="L82" i="16"/>
  <c r="M82" i="16" s="1"/>
  <c r="L86" i="16"/>
  <c r="M86" i="16" s="1"/>
  <c r="L90" i="16"/>
  <c r="M90" i="16" s="1"/>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23" i="5"/>
  <c r="A24" i="5"/>
  <c r="A25" i="5"/>
  <c r="A26" i="5"/>
  <c r="A27" i="5"/>
  <c r="A28" i="5"/>
  <c r="A29" i="5"/>
  <c r="A30" i="5"/>
  <c r="A31" i="5"/>
  <c r="A32" i="5"/>
  <c r="A33" i="5"/>
  <c r="A34" i="5"/>
  <c r="A35" i="5"/>
  <c r="A36" i="5"/>
  <c r="A37" i="5"/>
  <c r="A38" i="5"/>
  <c r="A39" i="5"/>
  <c r="A40" i="5"/>
  <c r="A41" i="5"/>
  <c r="A42" i="5"/>
  <c r="A43" i="5"/>
  <c r="A44" i="5"/>
  <c r="A45" i="5"/>
  <c r="A22" i="5"/>
  <c r="S84" i="16" l="1"/>
  <c r="S86" i="16"/>
  <c r="R76" i="16"/>
  <c r="H76" i="16" s="1"/>
  <c r="R77" i="16"/>
  <c r="H77" i="16" s="1"/>
  <c r="R71" i="16"/>
  <c r="H71" i="16" s="1"/>
  <c r="R70" i="16"/>
  <c r="H70" i="16" s="1"/>
  <c r="R85" i="16"/>
  <c r="H85" i="16" s="1"/>
  <c r="S72" i="16"/>
  <c r="S89" i="16"/>
  <c r="S70" i="16"/>
  <c r="S85" i="16"/>
  <c r="S90" i="16"/>
  <c r="R90" i="16"/>
  <c r="H90" i="16" s="1"/>
  <c r="R91" i="16"/>
  <c r="H91" i="16" s="1"/>
  <c r="R72" i="16"/>
  <c r="H72" i="16" s="1"/>
  <c r="R73" i="16"/>
  <c r="H73" i="16" s="1"/>
  <c r="S80" i="16"/>
  <c r="S82" i="16"/>
  <c r="R74" i="16"/>
  <c r="H74" i="16" s="1"/>
  <c r="R88" i="16"/>
  <c r="H88" i="16" s="1"/>
  <c r="R89" i="16"/>
  <c r="H89" i="16" s="1"/>
  <c r="R81" i="16"/>
  <c r="H81" i="16" s="1"/>
  <c r="S78" i="16"/>
  <c r="C15" i="5"/>
  <c r="E18" i="5"/>
  <c r="C18" i="5"/>
  <c r="C16" i="5" l="1"/>
  <c r="G16" i="5"/>
  <c r="C39" i="5" l="1"/>
  <c r="A23" i="16" s="1"/>
  <c r="C55" i="5"/>
  <c r="A39" i="16" s="1"/>
  <c r="C71" i="5"/>
  <c r="A55" i="16" s="1"/>
  <c r="C87" i="5"/>
  <c r="C103" i="5"/>
  <c r="C119" i="5"/>
  <c r="C135" i="5"/>
  <c r="C151" i="5"/>
  <c r="C42" i="5"/>
  <c r="A26" i="16" s="1"/>
  <c r="C94" i="5"/>
  <c r="C142" i="5"/>
  <c r="C32" i="5"/>
  <c r="A16" i="16" s="1"/>
  <c r="C48" i="5"/>
  <c r="A32" i="16" s="1"/>
  <c r="C64" i="5"/>
  <c r="A48" i="16" s="1"/>
  <c r="C80" i="5"/>
  <c r="A64" i="16" s="1"/>
  <c r="C96" i="5"/>
  <c r="C112" i="5"/>
  <c r="C128" i="5"/>
  <c r="C144" i="5"/>
  <c r="C160" i="5"/>
  <c r="C66" i="5"/>
  <c r="A50" i="16" s="1"/>
  <c r="C114" i="5"/>
  <c r="C41" i="5"/>
  <c r="A25" i="16" s="1"/>
  <c r="C57" i="5"/>
  <c r="A41" i="16" s="1"/>
  <c r="C73" i="5"/>
  <c r="A57" i="16" s="1"/>
  <c r="C89" i="5"/>
  <c r="C105" i="5"/>
  <c r="C121" i="5"/>
  <c r="C137" i="5"/>
  <c r="C153" i="5"/>
  <c r="C50" i="5"/>
  <c r="A34" i="16" s="1"/>
  <c r="C98" i="5"/>
  <c r="C146" i="5"/>
  <c r="C43" i="5"/>
  <c r="A27" i="16" s="1"/>
  <c r="C59" i="5"/>
  <c r="A43" i="16" s="1"/>
  <c r="C75" i="5"/>
  <c r="A59" i="16" s="1"/>
  <c r="C91" i="5"/>
  <c r="C107" i="5"/>
  <c r="C123" i="5"/>
  <c r="C139" i="5"/>
  <c r="C155" i="5"/>
  <c r="C58" i="5"/>
  <c r="A42" i="16" s="1"/>
  <c r="C106" i="5"/>
  <c r="C154" i="5"/>
  <c r="C36" i="5"/>
  <c r="A20" i="16" s="1"/>
  <c r="C52" i="5"/>
  <c r="A36" i="16" s="1"/>
  <c r="C68" i="5"/>
  <c r="A52" i="16" s="1"/>
  <c r="C84" i="5"/>
  <c r="A68" i="16" s="1"/>
  <c r="C100" i="5"/>
  <c r="C116" i="5"/>
  <c r="C132" i="5"/>
  <c r="C148" i="5"/>
  <c r="C78" i="5"/>
  <c r="A62" i="16" s="1"/>
  <c r="C126" i="5"/>
  <c r="C45" i="5"/>
  <c r="A29" i="16" s="1"/>
  <c r="C61" i="5"/>
  <c r="A45" i="16" s="1"/>
  <c r="C77" i="5"/>
  <c r="A61" i="16" s="1"/>
  <c r="C93" i="5"/>
  <c r="C109" i="5"/>
  <c r="C125" i="5"/>
  <c r="C141" i="5"/>
  <c r="C157" i="5"/>
  <c r="C62" i="5"/>
  <c r="A46" i="16" s="1"/>
  <c r="C110" i="5"/>
  <c r="C158" i="5"/>
  <c r="C47" i="5"/>
  <c r="A31" i="16" s="1"/>
  <c r="C63" i="5"/>
  <c r="A47" i="16" s="1"/>
  <c r="C79" i="5"/>
  <c r="A63" i="16" s="1"/>
  <c r="C95" i="5"/>
  <c r="C111" i="5"/>
  <c r="C127" i="5"/>
  <c r="C143" i="5"/>
  <c r="C159" i="5"/>
  <c r="C74" i="5"/>
  <c r="A58" i="16" s="1"/>
  <c r="C118" i="5"/>
  <c r="C40" i="5"/>
  <c r="A24" i="16" s="1"/>
  <c r="C56" i="5"/>
  <c r="A40" i="16" s="1"/>
  <c r="C72" i="5"/>
  <c r="A56" i="16" s="1"/>
  <c r="C88" i="5"/>
  <c r="C104" i="5"/>
  <c r="C120" i="5"/>
  <c r="C136" i="5"/>
  <c r="C152" i="5"/>
  <c r="C46" i="5"/>
  <c r="A30" i="16" s="1"/>
  <c r="C90" i="5"/>
  <c r="C138" i="5"/>
  <c r="C33" i="5"/>
  <c r="A17" i="16" s="1"/>
  <c r="C49" i="5"/>
  <c r="A33" i="16" s="1"/>
  <c r="C65" i="5"/>
  <c r="A49" i="16" s="1"/>
  <c r="C81" i="5"/>
  <c r="A65" i="16" s="1"/>
  <c r="C97" i="5"/>
  <c r="C113" i="5"/>
  <c r="C129" i="5"/>
  <c r="C145" i="5"/>
  <c r="C70" i="5"/>
  <c r="A54" i="16" s="1"/>
  <c r="C122" i="5"/>
  <c r="C35" i="5"/>
  <c r="A19" i="16" s="1"/>
  <c r="C51" i="5"/>
  <c r="A35" i="16" s="1"/>
  <c r="C67" i="5"/>
  <c r="A51" i="16" s="1"/>
  <c r="C83" i="5"/>
  <c r="A67" i="16" s="1"/>
  <c r="C99" i="5"/>
  <c r="C115" i="5"/>
  <c r="C131" i="5"/>
  <c r="C147" i="5"/>
  <c r="C34" i="5"/>
  <c r="A18" i="16" s="1"/>
  <c r="C82" i="5"/>
  <c r="A66" i="16" s="1"/>
  <c r="C130" i="5"/>
  <c r="C44" i="5"/>
  <c r="A28" i="16" s="1"/>
  <c r="C60" i="5"/>
  <c r="A44" i="16" s="1"/>
  <c r="C76" i="5"/>
  <c r="A60" i="16" s="1"/>
  <c r="C92" i="5"/>
  <c r="C108" i="5"/>
  <c r="C124" i="5"/>
  <c r="C140" i="5"/>
  <c r="C156" i="5"/>
  <c r="C54" i="5"/>
  <c r="A38" i="16" s="1"/>
  <c r="C102" i="5"/>
  <c r="C150" i="5"/>
  <c r="C37" i="5"/>
  <c r="A21" i="16" s="1"/>
  <c r="C53" i="5"/>
  <c r="A37" i="16" s="1"/>
  <c r="C69" i="5"/>
  <c r="A53" i="16" s="1"/>
  <c r="C85" i="5"/>
  <c r="C101" i="5"/>
  <c r="C117" i="5"/>
  <c r="C133" i="5"/>
  <c r="C149" i="5"/>
  <c r="C38" i="5"/>
  <c r="A22" i="16" s="1"/>
  <c r="C86" i="5"/>
  <c r="C134" i="5"/>
  <c r="D45" i="5" l="1"/>
  <c r="M101" i="5"/>
  <c r="N101" i="5"/>
  <c r="M92" i="5"/>
  <c r="N92" i="5"/>
  <c r="M131" i="5"/>
  <c r="N131" i="5"/>
  <c r="M97" i="5"/>
  <c r="N97" i="5"/>
  <c r="M88" i="5"/>
  <c r="N88" i="5"/>
  <c r="M110" i="5"/>
  <c r="N110" i="5"/>
  <c r="M149" i="5"/>
  <c r="N149" i="5"/>
  <c r="M85" i="5"/>
  <c r="N85" i="5"/>
  <c r="M150" i="5"/>
  <c r="N150" i="5"/>
  <c r="M140" i="5"/>
  <c r="N140" i="5"/>
  <c r="M76" i="5"/>
  <c r="N76" i="5"/>
  <c r="B60" i="16" s="1"/>
  <c r="M82" i="5"/>
  <c r="N82" i="5"/>
  <c r="B66" i="16" s="1"/>
  <c r="M115" i="5"/>
  <c r="N115" i="5"/>
  <c r="M51" i="5"/>
  <c r="N51" i="5"/>
  <c r="B35" i="16" s="1"/>
  <c r="M145" i="5"/>
  <c r="N145" i="5"/>
  <c r="M81" i="5"/>
  <c r="N81" i="5"/>
  <c r="B65" i="16" s="1"/>
  <c r="M138" i="5"/>
  <c r="N138" i="5"/>
  <c r="M136" i="5"/>
  <c r="N136" i="5"/>
  <c r="M72" i="5"/>
  <c r="N72" i="5"/>
  <c r="B56" i="16" s="1"/>
  <c r="M74" i="5"/>
  <c r="N74" i="5"/>
  <c r="B58" i="16" s="1"/>
  <c r="M111" i="5"/>
  <c r="N111" i="5"/>
  <c r="M47" i="5"/>
  <c r="N47" i="5"/>
  <c r="B31" i="16" s="1"/>
  <c r="M62" i="5"/>
  <c r="N62" i="5"/>
  <c r="B46" i="16" s="1"/>
  <c r="M109" i="5"/>
  <c r="N109" i="5"/>
  <c r="M45" i="5"/>
  <c r="N45" i="5"/>
  <c r="B29" i="16" s="1"/>
  <c r="M132" i="5"/>
  <c r="N132" i="5"/>
  <c r="M68" i="5"/>
  <c r="N68" i="5"/>
  <c r="B52" i="16" s="1"/>
  <c r="M106" i="5"/>
  <c r="N106" i="5"/>
  <c r="M123" i="5"/>
  <c r="N123" i="5"/>
  <c r="M59" i="5"/>
  <c r="N59" i="5"/>
  <c r="B43" i="16" s="1"/>
  <c r="M50" i="5"/>
  <c r="N50" i="5"/>
  <c r="B34" i="16" s="1"/>
  <c r="M105" i="5"/>
  <c r="N105" i="5"/>
  <c r="M41" i="5"/>
  <c r="N41" i="5"/>
  <c r="B25" i="16" s="1"/>
  <c r="M144" i="5"/>
  <c r="N144" i="5"/>
  <c r="M80" i="5"/>
  <c r="N80" i="5"/>
  <c r="B64" i="16" s="1"/>
  <c r="M142" i="5"/>
  <c r="N142" i="5"/>
  <c r="M135" i="5"/>
  <c r="N135" i="5"/>
  <c r="M71" i="5"/>
  <c r="N71" i="5"/>
  <c r="B55" i="16" s="1"/>
  <c r="M156" i="5"/>
  <c r="N156" i="5"/>
  <c r="M67" i="5"/>
  <c r="N67" i="5"/>
  <c r="B51" i="16" s="1"/>
  <c r="M33" i="5"/>
  <c r="N33" i="5"/>
  <c r="B17" i="16" s="1"/>
  <c r="M118" i="5"/>
  <c r="N118" i="5"/>
  <c r="M63" i="5"/>
  <c r="N63" i="5"/>
  <c r="B47" i="16" s="1"/>
  <c r="M61" i="5"/>
  <c r="N61" i="5"/>
  <c r="B45" i="16" s="1"/>
  <c r="M84" i="5"/>
  <c r="N84" i="5"/>
  <c r="B68" i="16" s="1"/>
  <c r="M139" i="5"/>
  <c r="N139" i="5"/>
  <c r="M98" i="5"/>
  <c r="N98" i="5"/>
  <c r="M121" i="5"/>
  <c r="N121" i="5"/>
  <c r="M57" i="5"/>
  <c r="N57" i="5"/>
  <c r="B41" i="16" s="1"/>
  <c r="M160" i="5"/>
  <c r="N160" i="5"/>
  <c r="M96" i="5"/>
  <c r="N96" i="5"/>
  <c r="M32" i="5"/>
  <c r="N32" i="5"/>
  <c r="B16" i="16" s="1"/>
  <c r="M87" i="5"/>
  <c r="N87" i="5"/>
  <c r="M134" i="5"/>
  <c r="N134" i="5"/>
  <c r="M133" i="5"/>
  <c r="N133" i="5"/>
  <c r="M69" i="5"/>
  <c r="N69" i="5"/>
  <c r="B53" i="16" s="1"/>
  <c r="M102" i="5"/>
  <c r="N102" i="5"/>
  <c r="M124" i="5"/>
  <c r="N124" i="5"/>
  <c r="M60" i="5"/>
  <c r="N60" i="5"/>
  <c r="B44" i="16" s="1"/>
  <c r="M34" i="5"/>
  <c r="N34" i="5"/>
  <c r="B18" i="16" s="1"/>
  <c r="M99" i="5"/>
  <c r="N99" i="5"/>
  <c r="M35" i="5"/>
  <c r="N35" i="5"/>
  <c r="B19" i="16" s="1"/>
  <c r="M129" i="5"/>
  <c r="N129" i="5"/>
  <c r="M65" i="5"/>
  <c r="N65" i="5"/>
  <c r="B49" i="16" s="1"/>
  <c r="M90" i="5"/>
  <c r="N90" i="5"/>
  <c r="M120" i="5"/>
  <c r="N120" i="5"/>
  <c r="M56" i="5"/>
  <c r="N56" i="5"/>
  <c r="B40" i="16" s="1"/>
  <c r="M159" i="5"/>
  <c r="N159" i="5"/>
  <c r="M95" i="5"/>
  <c r="N95" i="5"/>
  <c r="M157" i="5"/>
  <c r="N157" i="5"/>
  <c r="M93" i="5"/>
  <c r="N93" i="5"/>
  <c r="M126" i="5"/>
  <c r="N126" i="5"/>
  <c r="M116" i="5"/>
  <c r="N116" i="5"/>
  <c r="M52" i="5"/>
  <c r="N52" i="5"/>
  <c r="B36" i="16" s="1"/>
  <c r="M58" i="5"/>
  <c r="N58" i="5"/>
  <c r="B42" i="16" s="1"/>
  <c r="M107" i="5"/>
  <c r="N107" i="5"/>
  <c r="M43" i="5"/>
  <c r="N43" i="5"/>
  <c r="B27" i="16" s="1"/>
  <c r="M153" i="5"/>
  <c r="N153" i="5"/>
  <c r="M89" i="5"/>
  <c r="N89" i="5"/>
  <c r="M114" i="5"/>
  <c r="N114" i="5"/>
  <c r="M128" i="5"/>
  <c r="N128" i="5"/>
  <c r="M64" i="5"/>
  <c r="N64" i="5"/>
  <c r="B48" i="16" s="1"/>
  <c r="M94" i="5"/>
  <c r="N94" i="5"/>
  <c r="M119" i="5"/>
  <c r="N119" i="5"/>
  <c r="M55" i="5"/>
  <c r="N55" i="5"/>
  <c r="B39" i="16" s="1"/>
  <c r="M38" i="5"/>
  <c r="N38" i="5"/>
  <c r="B22" i="16" s="1"/>
  <c r="M37" i="5"/>
  <c r="N37" i="5"/>
  <c r="B21" i="16" s="1"/>
  <c r="M130" i="5"/>
  <c r="N130" i="5"/>
  <c r="M70" i="5"/>
  <c r="N70" i="5"/>
  <c r="B54" i="16" s="1"/>
  <c r="M152" i="5"/>
  <c r="N152" i="5"/>
  <c r="M127" i="5"/>
  <c r="N127" i="5"/>
  <c r="M125" i="5"/>
  <c r="N125" i="5"/>
  <c r="M148" i="5"/>
  <c r="N148" i="5"/>
  <c r="M154" i="5"/>
  <c r="N154" i="5"/>
  <c r="M75" i="5"/>
  <c r="N75" i="5"/>
  <c r="B59" i="16" s="1"/>
  <c r="M151" i="5"/>
  <c r="N151" i="5"/>
  <c r="M86" i="5"/>
  <c r="N86" i="5"/>
  <c r="M117" i="5"/>
  <c r="N117" i="5"/>
  <c r="M53" i="5"/>
  <c r="N53" i="5"/>
  <c r="B37" i="16" s="1"/>
  <c r="M54" i="5"/>
  <c r="N54" i="5"/>
  <c r="B38" i="16" s="1"/>
  <c r="M108" i="5"/>
  <c r="N108" i="5"/>
  <c r="M44" i="5"/>
  <c r="N44" i="5"/>
  <c r="B28" i="16" s="1"/>
  <c r="M147" i="5"/>
  <c r="N147" i="5"/>
  <c r="M83" i="5"/>
  <c r="N83" i="5"/>
  <c r="B67" i="16" s="1"/>
  <c r="M122" i="5"/>
  <c r="N122" i="5"/>
  <c r="M113" i="5"/>
  <c r="N113" i="5"/>
  <c r="M49" i="5"/>
  <c r="N49" i="5"/>
  <c r="B33" i="16" s="1"/>
  <c r="M46" i="5"/>
  <c r="N46" i="5"/>
  <c r="B30" i="16" s="1"/>
  <c r="M104" i="5"/>
  <c r="N104" i="5"/>
  <c r="M40" i="5"/>
  <c r="N40" i="5"/>
  <c r="B24" i="16" s="1"/>
  <c r="M143" i="5"/>
  <c r="N143" i="5"/>
  <c r="M79" i="5"/>
  <c r="N79" i="5"/>
  <c r="B63" i="16" s="1"/>
  <c r="M158" i="5"/>
  <c r="N158" i="5"/>
  <c r="M141" i="5"/>
  <c r="N141" i="5"/>
  <c r="M77" i="5"/>
  <c r="N77" i="5"/>
  <c r="B61" i="16" s="1"/>
  <c r="M78" i="5"/>
  <c r="N78" i="5"/>
  <c r="B62" i="16" s="1"/>
  <c r="M100" i="5"/>
  <c r="N100" i="5"/>
  <c r="M36" i="5"/>
  <c r="N36" i="5"/>
  <c r="B20" i="16" s="1"/>
  <c r="M155" i="5"/>
  <c r="N155" i="5"/>
  <c r="M91" i="5"/>
  <c r="N91" i="5"/>
  <c r="M146" i="5"/>
  <c r="N146" i="5"/>
  <c r="M137" i="5"/>
  <c r="N137" i="5"/>
  <c r="M73" i="5"/>
  <c r="N73" i="5"/>
  <c r="B57" i="16" s="1"/>
  <c r="M66" i="5"/>
  <c r="N66" i="5"/>
  <c r="B50" i="16" s="1"/>
  <c r="M112" i="5"/>
  <c r="N112" i="5"/>
  <c r="M48" i="5"/>
  <c r="N48" i="5"/>
  <c r="B32" i="16" s="1"/>
  <c r="M42" i="5"/>
  <c r="N42" i="5"/>
  <c r="B26" i="16" s="1"/>
  <c r="M103" i="5"/>
  <c r="N103" i="5"/>
  <c r="M39" i="5"/>
  <c r="N39" i="5"/>
  <c r="B23" i="16" s="1"/>
  <c r="E46" i="5"/>
  <c r="F46" i="5"/>
  <c r="G46" i="5"/>
  <c r="H46" i="5"/>
  <c r="D46" i="5"/>
  <c r="E15" i="5"/>
  <c r="F13" i="5"/>
  <c r="K46" i="5" l="1"/>
  <c r="J46" i="5"/>
  <c r="I46" i="5"/>
  <c r="C30" i="16" s="1"/>
  <c r="G47" i="5"/>
  <c r="H47" i="5"/>
  <c r="E47" i="5"/>
  <c r="F47" i="5"/>
  <c r="D47" i="5"/>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Q30" i="16" l="1"/>
  <c r="P30" i="16"/>
  <c r="L30" i="16"/>
  <c r="M30" i="16" s="1"/>
  <c r="I47" i="5"/>
  <c r="C31" i="16" s="1"/>
  <c r="E48" i="5"/>
  <c r="F48" i="5"/>
  <c r="G48" i="5"/>
  <c r="H48" i="5"/>
  <c r="K48" i="5" s="1"/>
  <c r="K47" i="5"/>
  <c r="J47" i="5"/>
  <c r="D48" i="5"/>
  <c r="Q31" i="16" l="1"/>
  <c r="P31" i="16"/>
  <c r="L31" i="16"/>
  <c r="M31" i="16" s="1"/>
  <c r="J48" i="5"/>
  <c r="I48" i="5"/>
  <c r="C32" i="16" s="1"/>
  <c r="G49" i="5"/>
  <c r="H49" i="5"/>
  <c r="E49" i="5"/>
  <c r="F49" i="5"/>
  <c r="D49" i="5"/>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Q32" i="16" l="1"/>
  <c r="S31" i="16" s="1"/>
  <c r="P32" i="16"/>
  <c r="R31" i="16" s="1"/>
  <c r="H31" i="16" s="1"/>
  <c r="L32" i="16"/>
  <c r="M32" i="16" s="1"/>
  <c r="I49" i="5"/>
  <c r="C33" i="16" s="1"/>
  <c r="K49" i="5"/>
  <c r="E50" i="5"/>
  <c r="F50" i="5"/>
  <c r="G50" i="5"/>
  <c r="H50" i="5"/>
  <c r="J49" i="5"/>
  <c r="D50" i="5"/>
  <c r="B21" i="5"/>
  <c r="P3" i="6"/>
  <c r="P33" i="16" l="1"/>
  <c r="R32" i="16" s="1"/>
  <c r="H32" i="16" s="1"/>
  <c r="L33" i="16"/>
  <c r="M33" i="16" s="1"/>
  <c r="Q33" i="16"/>
  <c r="S32" i="16" s="1"/>
  <c r="K50" i="5"/>
  <c r="J50" i="5"/>
  <c r="I50" i="5"/>
  <c r="C34" i="16" s="1"/>
  <c r="G51" i="5"/>
  <c r="H51" i="5"/>
  <c r="E51" i="5"/>
  <c r="F51" i="5"/>
  <c r="D51" i="5"/>
  <c r="B3" i="6"/>
  <c r="B4" i="6"/>
  <c r="B5" i="6"/>
  <c r="B6" i="6"/>
  <c r="B7" i="6"/>
  <c r="B2" i="6"/>
  <c r="D2" i="6" s="1"/>
  <c r="B13" i="4"/>
  <c r="B11" i="6" l="1"/>
  <c r="B3" i="16" s="1"/>
  <c r="B10" i="6"/>
  <c r="Q34" i="16"/>
  <c r="S33" i="16" s="1"/>
  <c r="P34" i="16"/>
  <c r="R33" i="16" s="1"/>
  <c r="H33" i="16" s="1"/>
  <c r="L34" i="16"/>
  <c r="M34" i="16" s="1"/>
  <c r="I51" i="5"/>
  <c r="C35" i="16" s="1"/>
  <c r="K51" i="5"/>
  <c r="E52" i="5"/>
  <c r="F52" i="5"/>
  <c r="G52" i="5"/>
  <c r="H52" i="5"/>
  <c r="J51" i="5"/>
  <c r="D52" i="5"/>
  <c r="A4" i="14"/>
  <c r="P4" i="8" s="1"/>
  <c r="A5" i="14"/>
  <c r="A6" i="14"/>
  <c r="J78" i="16" l="1"/>
  <c r="T78" i="16" s="1"/>
  <c r="J70" i="16"/>
  <c r="T70" i="16" s="1"/>
  <c r="J71" i="16"/>
  <c r="T71" i="16" s="1"/>
  <c r="J75" i="16"/>
  <c r="T75" i="16" s="1"/>
  <c r="J79" i="16"/>
  <c r="T79" i="16" s="1"/>
  <c r="J83" i="16"/>
  <c r="T83" i="16" s="1"/>
  <c r="J87" i="16"/>
  <c r="T87" i="16" s="1"/>
  <c r="J91" i="16"/>
  <c r="T91" i="16" s="1"/>
  <c r="J72" i="16"/>
  <c r="T72" i="16" s="1"/>
  <c r="J76" i="16"/>
  <c r="T76" i="16" s="1"/>
  <c r="J80" i="16"/>
  <c r="T80" i="16" s="1"/>
  <c r="J84" i="16"/>
  <c r="T84" i="16" s="1"/>
  <c r="J88" i="16"/>
  <c r="T88" i="16" s="1"/>
  <c r="J92" i="16"/>
  <c r="T92" i="16" s="1"/>
  <c r="J69" i="16"/>
  <c r="T69" i="16" s="1"/>
  <c r="J73" i="16"/>
  <c r="T73" i="16" s="1"/>
  <c r="J77" i="16"/>
  <c r="T77" i="16" s="1"/>
  <c r="J81" i="16"/>
  <c r="T81" i="16" s="1"/>
  <c r="J85" i="16"/>
  <c r="T85" i="16" s="1"/>
  <c r="J89" i="16"/>
  <c r="T89" i="16" s="1"/>
  <c r="J74" i="16"/>
  <c r="T74" i="16" s="1"/>
  <c r="J82" i="16"/>
  <c r="T82" i="16" s="1"/>
  <c r="J86" i="16"/>
  <c r="T86" i="16" s="1"/>
  <c r="J90" i="16"/>
  <c r="T90" i="16" s="1"/>
  <c r="J37" i="16"/>
  <c r="T37" i="16" s="1"/>
  <c r="J24" i="16"/>
  <c r="T24" i="16" s="1"/>
  <c r="J59" i="16"/>
  <c r="T59" i="16" s="1"/>
  <c r="J21" i="16"/>
  <c r="T21" i="16" s="1"/>
  <c r="J47" i="16"/>
  <c r="T47" i="16" s="1"/>
  <c r="J43" i="16"/>
  <c r="T43" i="16" s="1"/>
  <c r="J55" i="16"/>
  <c r="T55" i="16" s="1"/>
  <c r="J35" i="16"/>
  <c r="T35" i="16" s="1"/>
  <c r="J31" i="16"/>
  <c r="T31" i="16" s="1"/>
  <c r="J48" i="16"/>
  <c r="T48" i="16" s="1"/>
  <c r="J44" i="16"/>
  <c r="T44" i="16" s="1"/>
  <c r="J40" i="16"/>
  <c r="T40" i="16" s="1"/>
  <c r="J57" i="16"/>
  <c r="T57" i="16" s="1"/>
  <c r="J23" i="16"/>
  <c r="T23" i="16" s="1"/>
  <c r="J67" i="16"/>
  <c r="T67" i="16" s="1"/>
  <c r="J63" i="16"/>
  <c r="T63" i="16" s="1"/>
  <c r="J41" i="16"/>
  <c r="T41" i="16" s="1"/>
  <c r="J51" i="16"/>
  <c r="T51" i="16" s="1"/>
  <c r="J46" i="16"/>
  <c r="T46" i="16" s="1"/>
  <c r="J34" i="16"/>
  <c r="T34" i="16" s="1"/>
  <c r="J28" i="16"/>
  <c r="T28" i="16" s="1"/>
  <c r="J65" i="16"/>
  <c r="T65" i="16" s="1"/>
  <c r="J36" i="16"/>
  <c r="T36" i="16" s="1"/>
  <c r="J39" i="16"/>
  <c r="T39" i="16" s="1"/>
  <c r="J18" i="16"/>
  <c r="T18" i="16" s="1"/>
  <c r="J61" i="16"/>
  <c r="T61" i="16" s="1"/>
  <c r="J50" i="16"/>
  <c r="T50" i="16" s="1"/>
  <c r="L46" i="5"/>
  <c r="J33" i="16"/>
  <c r="T33" i="16" s="1"/>
  <c r="J45" i="16"/>
  <c r="T45" i="16" s="1"/>
  <c r="J16" i="16"/>
  <c r="T16" i="16" s="1"/>
  <c r="J54" i="16"/>
  <c r="T54" i="16" s="1"/>
  <c r="J29" i="16"/>
  <c r="T29" i="16" s="1"/>
  <c r="J25" i="16"/>
  <c r="T25" i="16" s="1"/>
  <c r="J60" i="16"/>
  <c r="T60" i="16" s="1"/>
  <c r="J56" i="16"/>
  <c r="T56" i="16" s="1"/>
  <c r="J42" i="16"/>
  <c r="T42" i="16" s="1"/>
  <c r="J38" i="16"/>
  <c r="T38" i="16" s="1"/>
  <c r="J19" i="16"/>
  <c r="T19" i="16" s="1"/>
  <c r="J62" i="16"/>
  <c r="T62" i="16" s="1"/>
  <c r="J32" i="16"/>
  <c r="T32" i="16" s="1"/>
  <c r="J30" i="16"/>
  <c r="T30" i="16" s="1"/>
  <c r="J68" i="16"/>
  <c r="T68" i="16" s="1"/>
  <c r="J22" i="16"/>
  <c r="T22" i="16" s="1"/>
  <c r="J17" i="16"/>
  <c r="T17" i="16" s="1"/>
  <c r="J52" i="16"/>
  <c r="T52" i="16" s="1"/>
  <c r="J64" i="16"/>
  <c r="T64" i="16" s="1"/>
  <c r="J66" i="16"/>
  <c r="T66" i="16" s="1"/>
  <c r="J58" i="16"/>
  <c r="T58" i="16" s="1"/>
  <c r="J27" i="16"/>
  <c r="T27" i="16" s="1"/>
  <c r="J53" i="16"/>
  <c r="T53" i="16" s="1"/>
  <c r="J49" i="16"/>
  <c r="T49" i="16" s="1"/>
  <c r="J20" i="16"/>
  <c r="T20" i="16" s="1"/>
  <c r="J26" i="16"/>
  <c r="T26" i="16" s="1"/>
  <c r="L47" i="5"/>
  <c r="L48" i="5"/>
  <c r="L49" i="5"/>
  <c r="L50" i="5"/>
  <c r="L51" i="5"/>
  <c r="L52" i="5"/>
  <c r="Q35" i="16"/>
  <c r="S34" i="16" s="1"/>
  <c r="P35" i="16"/>
  <c r="R34" i="16" s="1"/>
  <c r="H34" i="16" s="1"/>
  <c r="L35" i="16"/>
  <c r="M35" i="16" s="1"/>
  <c r="J52" i="5"/>
  <c r="K52" i="5"/>
  <c r="I52" i="5"/>
  <c r="C36" i="16" s="1"/>
  <c r="G53" i="5"/>
  <c r="H53" i="5"/>
  <c r="L53" i="5"/>
  <c r="E53" i="5"/>
  <c r="F53" i="5"/>
  <c r="D53" i="5"/>
  <c r="P113" i="8"/>
  <c r="Q113" i="8" s="1"/>
  <c r="P117" i="8"/>
  <c r="Q117" i="8" s="1"/>
  <c r="P121" i="8"/>
  <c r="Q121" i="8" s="1"/>
  <c r="P125" i="8"/>
  <c r="Q125" i="8" s="1"/>
  <c r="P129" i="8"/>
  <c r="Q129" i="8" s="1"/>
  <c r="P133" i="8"/>
  <c r="Q133" i="8" s="1"/>
  <c r="P137" i="8"/>
  <c r="Q137" i="8" s="1"/>
  <c r="P141" i="8"/>
  <c r="Q141" i="8" s="1"/>
  <c r="P145" i="8"/>
  <c r="Q145" i="8" s="1"/>
  <c r="P149" i="8"/>
  <c r="Q149" i="8" s="1"/>
  <c r="P153" i="8"/>
  <c r="Q153" i="8" s="1"/>
  <c r="P157" i="8"/>
  <c r="Q157" i="8" s="1"/>
  <c r="P161" i="8"/>
  <c r="Q161" i="8" s="1"/>
  <c r="P165" i="8"/>
  <c r="Q165" i="8" s="1"/>
  <c r="P169" i="8"/>
  <c r="Q169" i="8" s="1"/>
  <c r="P173" i="8"/>
  <c r="Q173" i="8" s="1"/>
  <c r="P177" i="8"/>
  <c r="Q177" i="8" s="1"/>
  <c r="P181" i="8"/>
  <c r="Q181" i="8" s="1"/>
  <c r="P185" i="8"/>
  <c r="Q185" i="8" s="1"/>
  <c r="P189" i="8"/>
  <c r="Q189" i="8" s="1"/>
  <c r="P193" i="8"/>
  <c r="Q193" i="8" s="1"/>
  <c r="P197" i="8"/>
  <c r="Q197" i="8" s="1"/>
  <c r="P201" i="8"/>
  <c r="Q201" i="8" s="1"/>
  <c r="P205" i="8"/>
  <c r="Q205" i="8" s="1"/>
  <c r="P209" i="8"/>
  <c r="Q209" i="8" s="1"/>
  <c r="P213" i="8"/>
  <c r="Q213" i="8" s="1"/>
  <c r="P217" i="8"/>
  <c r="Q217" i="8" s="1"/>
  <c r="P221" i="8"/>
  <c r="Q221" i="8" s="1"/>
  <c r="P225" i="8"/>
  <c r="Q225" i="8" s="1"/>
  <c r="P229" i="8"/>
  <c r="Q229" i="8" s="1"/>
  <c r="P233" i="8"/>
  <c r="Q233" i="8" s="1"/>
  <c r="P237" i="8"/>
  <c r="Q237" i="8" s="1"/>
  <c r="P241" i="8"/>
  <c r="Q241" i="8" s="1"/>
  <c r="P245" i="8"/>
  <c r="Q245" i="8" s="1"/>
  <c r="P249" i="8"/>
  <c r="Q249" i="8" s="1"/>
  <c r="P253" i="8"/>
  <c r="Q253" i="8" s="1"/>
  <c r="P257" i="8"/>
  <c r="Q257" i="8" s="1"/>
  <c r="P261" i="8"/>
  <c r="Q261" i="8" s="1"/>
  <c r="P265" i="8"/>
  <c r="Q265" i="8" s="1"/>
  <c r="P269" i="8"/>
  <c r="Q269" i="8" s="1"/>
  <c r="P273" i="8"/>
  <c r="Q273" i="8" s="1"/>
  <c r="P277" i="8"/>
  <c r="Q277" i="8" s="1"/>
  <c r="P281" i="8"/>
  <c r="Q281" i="8" s="1"/>
  <c r="P285" i="8"/>
  <c r="Q285" i="8" s="1"/>
  <c r="P289" i="8"/>
  <c r="Q289" i="8" s="1"/>
  <c r="P293" i="8"/>
  <c r="Q293" i="8" s="1"/>
  <c r="P297" i="8"/>
  <c r="Q297" i="8" s="1"/>
  <c r="P301" i="8"/>
  <c r="Q301" i="8" s="1"/>
  <c r="P305" i="8"/>
  <c r="Q305" i="8" s="1"/>
  <c r="P309" i="8"/>
  <c r="Q309" i="8" s="1"/>
  <c r="P313" i="8"/>
  <c r="Q313" i="8" s="1"/>
  <c r="P317" i="8"/>
  <c r="Q317" i="8" s="1"/>
  <c r="P321" i="8"/>
  <c r="Q321" i="8" s="1"/>
  <c r="P325" i="8"/>
  <c r="Q325" i="8" s="1"/>
  <c r="P329" i="8"/>
  <c r="Q329" i="8" s="1"/>
  <c r="P333" i="8"/>
  <c r="Q333" i="8" s="1"/>
  <c r="P337" i="8"/>
  <c r="Q337" i="8" s="1"/>
  <c r="P341" i="8"/>
  <c r="Q341" i="8" s="1"/>
  <c r="P114" i="8"/>
  <c r="Q114" i="8" s="1"/>
  <c r="P118" i="8"/>
  <c r="Q118" i="8" s="1"/>
  <c r="P122" i="8"/>
  <c r="Q122" i="8" s="1"/>
  <c r="P126" i="8"/>
  <c r="Q126" i="8" s="1"/>
  <c r="P130" i="8"/>
  <c r="Q130" i="8" s="1"/>
  <c r="P134" i="8"/>
  <c r="Q134" i="8" s="1"/>
  <c r="P138" i="8"/>
  <c r="Q138" i="8" s="1"/>
  <c r="P142" i="8"/>
  <c r="Q142" i="8" s="1"/>
  <c r="P146" i="8"/>
  <c r="Q146" i="8" s="1"/>
  <c r="P150" i="8"/>
  <c r="Q150" i="8" s="1"/>
  <c r="P154" i="8"/>
  <c r="Q154" i="8" s="1"/>
  <c r="P158" i="8"/>
  <c r="Q158" i="8" s="1"/>
  <c r="P162" i="8"/>
  <c r="Q162" i="8" s="1"/>
  <c r="P166" i="8"/>
  <c r="Q166" i="8" s="1"/>
  <c r="P170" i="8"/>
  <c r="Q170" i="8" s="1"/>
  <c r="P174" i="8"/>
  <c r="Q174" i="8" s="1"/>
  <c r="P178" i="8"/>
  <c r="Q178" i="8" s="1"/>
  <c r="P182" i="8"/>
  <c r="Q182" i="8" s="1"/>
  <c r="P186" i="8"/>
  <c r="Q186" i="8" s="1"/>
  <c r="P190" i="8"/>
  <c r="Q190" i="8" s="1"/>
  <c r="P194" i="8"/>
  <c r="Q194" i="8" s="1"/>
  <c r="P198" i="8"/>
  <c r="Q198" i="8" s="1"/>
  <c r="P202" i="8"/>
  <c r="Q202" i="8" s="1"/>
  <c r="P206" i="8"/>
  <c r="Q206" i="8" s="1"/>
  <c r="P210" i="8"/>
  <c r="Q210" i="8" s="1"/>
  <c r="P214" i="8"/>
  <c r="Q214" i="8" s="1"/>
  <c r="P218" i="8"/>
  <c r="Q218" i="8" s="1"/>
  <c r="P222" i="8"/>
  <c r="Q222" i="8" s="1"/>
  <c r="P226" i="8"/>
  <c r="Q226" i="8" s="1"/>
  <c r="P230" i="8"/>
  <c r="Q230" i="8" s="1"/>
  <c r="P234" i="8"/>
  <c r="Q234" i="8" s="1"/>
  <c r="P238" i="8"/>
  <c r="Q238" i="8" s="1"/>
  <c r="P242" i="8"/>
  <c r="Q242" i="8" s="1"/>
  <c r="P246" i="8"/>
  <c r="Q246" i="8" s="1"/>
  <c r="P250" i="8"/>
  <c r="Q250" i="8" s="1"/>
  <c r="P254" i="8"/>
  <c r="Q254" i="8" s="1"/>
  <c r="P258" i="8"/>
  <c r="Q258" i="8" s="1"/>
  <c r="P262" i="8"/>
  <c r="Q262" i="8" s="1"/>
  <c r="P266" i="8"/>
  <c r="Q266" i="8" s="1"/>
  <c r="P270" i="8"/>
  <c r="Q270" i="8" s="1"/>
  <c r="P274" i="8"/>
  <c r="Q274" i="8" s="1"/>
  <c r="P278" i="8"/>
  <c r="Q278" i="8" s="1"/>
  <c r="P282" i="8"/>
  <c r="Q282" i="8" s="1"/>
  <c r="P286" i="8"/>
  <c r="Q286" i="8" s="1"/>
  <c r="P290" i="8"/>
  <c r="Q290" i="8" s="1"/>
  <c r="P294" i="8"/>
  <c r="Q294" i="8" s="1"/>
  <c r="P298" i="8"/>
  <c r="Q298" i="8" s="1"/>
  <c r="P302" i="8"/>
  <c r="Q302" i="8" s="1"/>
  <c r="P306" i="8"/>
  <c r="Q306" i="8" s="1"/>
  <c r="P310" i="8"/>
  <c r="Q310" i="8" s="1"/>
  <c r="P314" i="8"/>
  <c r="Q314" i="8" s="1"/>
  <c r="P318" i="8"/>
  <c r="Q318" i="8" s="1"/>
  <c r="P322" i="8"/>
  <c r="Q322" i="8" s="1"/>
  <c r="P326" i="8"/>
  <c r="Q326" i="8" s="1"/>
  <c r="P330" i="8"/>
  <c r="Q330" i="8" s="1"/>
  <c r="P334" i="8"/>
  <c r="Q334" i="8" s="1"/>
  <c r="P338" i="8"/>
  <c r="Q338" i="8" s="1"/>
  <c r="P342" i="8"/>
  <c r="Q342" i="8" s="1"/>
  <c r="P111" i="8"/>
  <c r="Q111" i="8" s="1"/>
  <c r="P119" i="8"/>
  <c r="Q119" i="8" s="1"/>
  <c r="P127" i="8"/>
  <c r="Q127" i="8" s="1"/>
  <c r="P135" i="8"/>
  <c r="Q135" i="8" s="1"/>
  <c r="P143" i="8"/>
  <c r="Q143" i="8" s="1"/>
  <c r="P151" i="8"/>
  <c r="Q151" i="8" s="1"/>
  <c r="P159" i="8"/>
  <c r="Q159" i="8" s="1"/>
  <c r="P167" i="8"/>
  <c r="Q167" i="8" s="1"/>
  <c r="P175" i="8"/>
  <c r="Q175" i="8" s="1"/>
  <c r="P183" i="8"/>
  <c r="Q183" i="8" s="1"/>
  <c r="P191" i="8"/>
  <c r="Q191" i="8" s="1"/>
  <c r="P199" i="8"/>
  <c r="Q199" i="8" s="1"/>
  <c r="P207" i="8"/>
  <c r="Q207" i="8" s="1"/>
  <c r="P215" i="8"/>
  <c r="Q215" i="8" s="1"/>
  <c r="P223" i="8"/>
  <c r="Q223" i="8" s="1"/>
  <c r="P231" i="8"/>
  <c r="Q231" i="8" s="1"/>
  <c r="P239" i="8"/>
  <c r="Q239" i="8" s="1"/>
  <c r="P247" i="8"/>
  <c r="Q247" i="8" s="1"/>
  <c r="P255" i="8"/>
  <c r="Q255" i="8" s="1"/>
  <c r="P263" i="8"/>
  <c r="Q263" i="8" s="1"/>
  <c r="P271" i="8"/>
  <c r="Q271" i="8" s="1"/>
  <c r="P279" i="8"/>
  <c r="Q279" i="8" s="1"/>
  <c r="P287" i="8"/>
  <c r="Q287" i="8" s="1"/>
  <c r="P295" i="8"/>
  <c r="Q295" i="8" s="1"/>
  <c r="P303" i="8"/>
  <c r="Q303" i="8" s="1"/>
  <c r="P311" i="8"/>
  <c r="Q311" i="8" s="1"/>
  <c r="P319" i="8"/>
  <c r="Q319" i="8" s="1"/>
  <c r="P327" i="8"/>
  <c r="Q327" i="8" s="1"/>
  <c r="P335" i="8"/>
  <c r="Q335" i="8" s="1"/>
  <c r="P343" i="8"/>
  <c r="Q343" i="8" s="1"/>
  <c r="P347" i="8"/>
  <c r="Q347" i="8" s="1"/>
  <c r="P351" i="8"/>
  <c r="Q351" i="8" s="1"/>
  <c r="J71" i="13"/>
  <c r="T71" i="13" s="1"/>
  <c r="J75" i="13"/>
  <c r="T75" i="13" s="1"/>
  <c r="J79" i="13"/>
  <c r="T79" i="13" s="1"/>
  <c r="J83" i="13"/>
  <c r="T83" i="13" s="1"/>
  <c r="J87" i="13"/>
  <c r="T87" i="13" s="1"/>
  <c r="J91" i="13"/>
  <c r="T91" i="13" s="1"/>
  <c r="P112" i="8"/>
  <c r="Q112" i="8" s="1"/>
  <c r="P120" i="8"/>
  <c r="Q120" i="8" s="1"/>
  <c r="P128" i="8"/>
  <c r="Q128" i="8" s="1"/>
  <c r="P136" i="8"/>
  <c r="Q136" i="8" s="1"/>
  <c r="P144" i="8"/>
  <c r="Q144" i="8" s="1"/>
  <c r="P152" i="8"/>
  <c r="Q152" i="8" s="1"/>
  <c r="P160" i="8"/>
  <c r="Q160" i="8" s="1"/>
  <c r="P168" i="8"/>
  <c r="Q168" i="8" s="1"/>
  <c r="P176" i="8"/>
  <c r="Q176" i="8" s="1"/>
  <c r="P184" i="8"/>
  <c r="Q184" i="8" s="1"/>
  <c r="P192" i="8"/>
  <c r="Q192" i="8" s="1"/>
  <c r="P200" i="8"/>
  <c r="Q200" i="8" s="1"/>
  <c r="P208" i="8"/>
  <c r="Q208" i="8" s="1"/>
  <c r="P216" i="8"/>
  <c r="Q216" i="8" s="1"/>
  <c r="P224" i="8"/>
  <c r="Q224" i="8" s="1"/>
  <c r="P232" i="8"/>
  <c r="Q232" i="8" s="1"/>
  <c r="P240" i="8"/>
  <c r="Q240" i="8" s="1"/>
  <c r="P248" i="8"/>
  <c r="Q248" i="8" s="1"/>
  <c r="P256" i="8"/>
  <c r="Q256" i="8" s="1"/>
  <c r="P264" i="8"/>
  <c r="Q264" i="8" s="1"/>
  <c r="P272" i="8"/>
  <c r="Q272" i="8" s="1"/>
  <c r="P280" i="8"/>
  <c r="Q280" i="8" s="1"/>
  <c r="P288" i="8"/>
  <c r="Q288" i="8" s="1"/>
  <c r="P296" i="8"/>
  <c r="Q296" i="8" s="1"/>
  <c r="P304" i="8"/>
  <c r="Q304" i="8" s="1"/>
  <c r="P312" i="8"/>
  <c r="Q312" i="8" s="1"/>
  <c r="P320" i="8"/>
  <c r="Q320" i="8" s="1"/>
  <c r="P328" i="8"/>
  <c r="Q328" i="8" s="1"/>
  <c r="P336" i="8"/>
  <c r="Q336" i="8" s="1"/>
  <c r="P344" i="8"/>
  <c r="Q344" i="8" s="1"/>
  <c r="P348" i="8"/>
  <c r="Q348" i="8" s="1"/>
  <c r="P352" i="8"/>
  <c r="Q352" i="8" s="1"/>
  <c r="J72" i="13"/>
  <c r="T72" i="13" s="1"/>
  <c r="J76" i="13"/>
  <c r="T76" i="13" s="1"/>
  <c r="J80" i="13"/>
  <c r="T80" i="13" s="1"/>
  <c r="J84" i="13"/>
  <c r="T84" i="13" s="1"/>
  <c r="J88" i="13"/>
  <c r="T88" i="13" s="1"/>
  <c r="J92" i="13"/>
  <c r="T92" i="13" s="1"/>
  <c r="J71" i="12"/>
  <c r="T71" i="12" s="1"/>
  <c r="J75" i="12"/>
  <c r="T75" i="12" s="1"/>
  <c r="P123" i="8"/>
  <c r="Q123" i="8" s="1"/>
  <c r="P139" i="8"/>
  <c r="Q139" i="8" s="1"/>
  <c r="P155" i="8"/>
  <c r="Q155" i="8" s="1"/>
  <c r="P171" i="8"/>
  <c r="Q171" i="8" s="1"/>
  <c r="P187" i="8"/>
  <c r="Q187" i="8" s="1"/>
  <c r="P203" i="8"/>
  <c r="Q203" i="8" s="1"/>
  <c r="P219" i="8"/>
  <c r="Q219" i="8" s="1"/>
  <c r="P235" i="8"/>
  <c r="Q235" i="8" s="1"/>
  <c r="P251" i="8"/>
  <c r="Q251" i="8" s="1"/>
  <c r="P267" i="8"/>
  <c r="Q267" i="8" s="1"/>
  <c r="P283" i="8"/>
  <c r="Q283" i="8" s="1"/>
  <c r="P299" i="8"/>
  <c r="Q299" i="8" s="1"/>
  <c r="P315" i="8"/>
  <c r="Q315" i="8" s="1"/>
  <c r="P331" i="8"/>
  <c r="Q331" i="8" s="1"/>
  <c r="P345" i="8"/>
  <c r="Q345" i="8" s="1"/>
  <c r="J69" i="13"/>
  <c r="T69" i="13" s="1"/>
  <c r="J77" i="13"/>
  <c r="T77" i="13" s="1"/>
  <c r="J85" i="13"/>
  <c r="T85" i="13" s="1"/>
  <c r="J72" i="12"/>
  <c r="T72" i="12" s="1"/>
  <c r="J77" i="12"/>
  <c r="T77" i="12" s="1"/>
  <c r="J81" i="12"/>
  <c r="T81" i="12" s="1"/>
  <c r="J85" i="12"/>
  <c r="T85" i="12" s="1"/>
  <c r="J89" i="12"/>
  <c r="T89" i="12" s="1"/>
  <c r="J70" i="7"/>
  <c r="T70" i="7" s="1"/>
  <c r="J74" i="7"/>
  <c r="T74" i="7" s="1"/>
  <c r="J78" i="7"/>
  <c r="T78" i="7" s="1"/>
  <c r="J82" i="7"/>
  <c r="T82" i="7" s="1"/>
  <c r="J86" i="7"/>
  <c r="T86" i="7" s="1"/>
  <c r="J90" i="7"/>
  <c r="T90" i="7" s="1"/>
  <c r="J75" i="7"/>
  <c r="T75" i="7" s="1"/>
  <c r="J79" i="7"/>
  <c r="T79" i="7" s="1"/>
  <c r="J87" i="7"/>
  <c r="T87" i="7" s="1"/>
  <c r="P131" i="8"/>
  <c r="Q131" i="8" s="1"/>
  <c r="P147" i="8"/>
  <c r="Q147" i="8" s="1"/>
  <c r="P179" i="8"/>
  <c r="Q179" i="8" s="1"/>
  <c r="P211" i="8"/>
  <c r="Q211" i="8" s="1"/>
  <c r="P227" i="8"/>
  <c r="Q227" i="8" s="1"/>
  <c r="P275" i="8"/>
  <c r="Q275" i="8" s="1"/>
  <c r="P307" i="8"/>
  <c r="Q307" i="8" s="1"/>
  <c r="P323" i="8"/>
  <c r="Q323" i="8" s="1"/>
  <c r="P349" i="8"/>
  <c r="Q349" i="8" s="1"/>
  <c r="J73" i="13"/>
  <c r="T73" i="13" s="1"/>
  <c r="J89" i="13"/>
  <c r="T89" i="13" s="1"/>
  <c r="J69" i="12"/>
  <c r="T69" i="12" s="1"/>
  <c r="J74" i="12"/>
  <c r="T74" i="12" s="1"/>
  <c r="J83" i="12"/>
  <c r="T83" i="12" s="1"/>
  <c r="J91" i="12"/>
  <c r="T91" i="12" s="1"/>
  <c r="J72" i="7"/>
  <c r="T72" i="7" s="1"/>
  <c r="J80" i="7"/>
  <c r="T80" i="7" s="1"/>
  <c r="J88" i="7"/>
  <c r="T88" i="7" s="1"/>
  <c r="P116" i="8"/>
  <c r="Q116" i="8" s="1"/>
  <c r="P148" i="8"/>
  <c r="Q148" i="8" s="1"/>
  <c r="P180" i="8"/>
  <c r="Q180" i="8" s="1"/>
  <c r="P212" i="8"/>
  <c r="Q212" i="8" s="1"/>
  <c r="P228" i="8"/>
  <c r="Q228" i="8" s="1"/>
  <c r="P260" i="8"/>
  <c r="Q260" i="8" s="1"/>
  <c r="P292" i="8"/>
  <c r="Q292" i="8" s="1"/>
  <c r="P324" i="8"/>
  <c r="Q324" i="8" s="1"/>
  <c r="P340" i="8"/>
  <c r="Q340" i="8" s="1"/>
  <c r="J82" i="13"/>
  <c r="T82" i="13" s="1"/>
  <c r="J76" i="12"/>
  <c r="T76" i="12" s="1"/>
  <c r="J84" i="12"/>
  <c r="T84" i="12" s="1"/>
  <c r="J92" i="12"/>
  <c r="T92" i="12" s="1"/>
  <c r="J69" i="7"/>
  <c r="T69" i="7" s="1"/>
  <c r="J73" i="7"/>
  <c r="T73" i="7" s="1"/>
  <c r="J81" i="7"/>
  <c r="T81" i="7" s="1"/>
  <c r="J89" i="7"/>
  <c r="T89" i="7" s="1"/>
  <c r="P124" i="8"/>
  <c r="Q124" i="8" s="1"/>
  <c r="P140" i="8"/>
  <c r="Q140" i="8" s="1"/>
  <c r="P156" i="8"/>
  <c r="Q156" i="8" s="1"/>
  <c r="P172" i="8"/>
  <c r="Q172" i="8" s="1"/>
  <c r="P188" i="8"/>
  <c r="Q188" i="8" s="1"/>
  <c r="P204" i="8"/>
  <c r="Q204" i="8" s="1"/>
  <c r="P220" i="8"/>
  <c r="Q220" i="8" s="1"/>
  <c r="P236" i="8"/>
  <c r="Q236" i="8" s="1"/>
  <c r="P252" i="8"/>
  <c r="Q252" i="8" s="1"/>
  <c r="P268" i="8"/>
  <c r="Q268" i="8" s="1"/>
  <c r="P284" i="8"/>
  <c r="Q284" i="8" s="1"/>
  <c r="P300" i="8"/>
  <c r="Q300" i="8" s="1"/>
  <c r="P316" i="8"/>
  <c r="Q316" i="8" s="1"/>
  <c r="P332" i="8"/>
  <c r="Q332" i="8" s="1"/>
  <c r="P346" i="8"/>
  <c r="Q346" i="8" s="1"/>
  <c r="J70" i="13"/>
  <c r="T70" i="13" s="1"/>
  <c r="J78" i="13"/>
  <c r="T78" i="13" s="1"/>
  <c r="J86" i="13"/>
  <c r="T86" i="13" s="1"/>
  <c r="J73" i="12"/>
  <c r="T73" i="12" s="1"/>
  <c r="J78" i="12"/>
  <c r="T78" i="12" s="1"/>
  <c r="J82" i="12"/>
  <c r="T82" i="12" s="1"/>
  <c r="J86" i="12"/>
  <c r="T86" i="12" s="1"/>
  <c r="J90" i="12"/>
  <c r="T90" i="12" s="1"/>
  <c r="J71" i="7"/>
  <c r="T71" i="7" s="1"/>
  <c r="J83" i="7"/>
  <c r="T83" i="7" s="1"/>
  <c r="J91" i="7"/>
  <c r="T91" i="7" s="1"/>
  <c r="P115" i="8"/>
  <c r="Q115" i="8" s="1"/>
  <c r="P163" i="8"/>
  <c r="Q163" i="8" s="1"/>
  <c r="P195" i="8"/>
  <c r="Q195" i="8" s="1"/>
  <c r="P243" i="8"/>
  <c r="Q243" i="8" s="1"/>
  <c r="P259" i="8"/>
  <c r="Q259" i="8" s="1"/>
  <c r="P291" i="8"/>
  <c r="Q291" i="8" s="1"/>
  <c r="P339" i="8"/>
  <c r="Q339" i="8" s="1"/>
  <c r="J81" i="13"/>
  <c r="T81" i="13" s="1"/>
  <c r="J79" i="12"/>
  <c r="T79" i="12" s="1"/>
  <c r="J87" i="12"/>
  <c r="T87" i="12" s="1"/>
  <c r="J76" i="7"/>
  <c r="T76" i="7" s="1"/>
  <c r="J84" i="7"/>
  <c r="T84" i="7" s="1"/>
  <c r="J92" i="7"/>
  <c r="T92" i="7" s="1"/>
  <c r="P132" i="8"/>
  <c r="Q132" i="8" s="1"/>
  <c r="P164" i="8"/>
  <c r="Q164" i="8" s="1"/>
  <c r="P196" i="8"/>
  <c r="Q196" i="8" s="1"/>
  <c r="P244" i="8"/>
  <c r="Q244" i="8" s="1"/>
  <c r="P276" i="8"/>
  <c r="Q276" i="8" s="1"/>
  <c r="P308" i="8"/>
  <c r="Q308" i="8" s="1"/>
  <c r="P350" i="8"/>
  <c r="Q350" i="8" s="1"/>
  <c r="J74" i="13"/>
  <c r="T74" i="13" s="1"/>
  <c r="J90" i="13"/>
  <c r="T90" i="13" s="1"/>
  <c r="J70" i="12"/>
  <c r="T70" i="12" s="1"/>
  <c r="J80" i="12"/>
  <c r="T80" i="12" s="1"/>
  <c r="J88" i="12"/>
  <c r="T88" i="12" s="1"/>
  <c r="J77" i="7"/>
  <c r="T77" i="7" s="1"/>
  <c r="J85" i="7"/>
  <c r="T85" i="7" s="1"/>
  <c r="B126" i="2"/>
  <c r="B127" i="2"/>
  <c r="B128" i="2"/>
  <c r="B129" i="2"/>
  <c r="I126" i="2"/>
  <c r="I127" i="2"/>
  <c r="I128" i="2"/>
  <c r="I129" i="2"/>
  <c r="J126" i="2"/>
  <c r="J127" i="2"/>
  <c r="J128" i="2"/>
  <c r="B125" i="2"/>
  <c r="I125" i="2"/>
  <c r="B121" i="2"/>
  <c r="B122" i="2"/>
  <c r="B123" i="2"/>
  <c r="B124" i="2"/>
  <c r="I121" i="2"/>
  <c r="I122" i="2"/>
  <c r="I123" i="2"/>
  <c r="I124" i="2"/>
  <c r="J124" i="2"/>
  <c r="B120" i="2"/>
  <c r="I120" i="2"/>
  <c r="B116" i="2"/>
  <c r="B117" i="2"/>
  <c r="B118" i="2"/>
  <c r="B119" i="2"/>
  <c r="I116" i="2"/>
  <c r="I117" i="2"/>
  <c r="I118" i="2"/>
  <c r="I119" i="2"/>
  <c r="B115" i="2"/>
  <c r="J115" i="2"/>
  <c r="B111" i="2"/>
  <c r="B112" i="2"/>
  <c r="B113" i="2"/>
  <c r="B114" i="2"/>
  <c r="I111" i="2"/>
  <c r="J112" i="2"/>
  <c r="J113" i="2"/>
  <c r="I114" i="2"/>
  <c r="B110" i="2"/>
  <c r="I110" i="2"/>
  <c r="B106" i="2"/>
  <c r="B107" i="2"/>
  <c r="B108" i="2"/>
  <c r="B109" i="2"/>
  <c r="J106" i="2"/>
  <c r="J107" i="2"/>
  <c r="J108" i="2"/>
  <c r="J109" i="2"/>
  <c r="B105" i="2"/>
  <c r="I105" i="2"/>
  <c r="J105" i="2"/>
  <c r="B101" i="2"/>
  <c r="B102" i="2"/>
  <c r="B103" i="2"/>
  <c r="B104" i="2"/>
  <c r="J101" i="2"/>
  <c r="J102" i="2"/>
  <c r="J103" i="2"/>
  <c r="J104" i="2"/>
  <c r="I101" i="2"/>
  <c r="I102" i="2"/>
  <c r="B100" i="2"/>
  <c r="I100" i="2"/>
  <c r="B99" i="2"/>
  <c r="I99" i="2"/>
  <c r="B96" i="2"/>
  <c r="B97" i="2"/>
  <c r="B98" i="2"/>
  <c r="I96" i="2"/>
  <c r="J97" i="2"/>
  <c r="I98" i="2"/>
  <c r="B95" i="2"/>
  <c r="I95" i="2"/>
  <c r="B91" i="2"/>
  <c r="B92" i="2"/>
  <c r="B93" i="2"/>
  <c r="B94" i="2"/>
  <c r="J92" i="2"/>
  <c r="J93" i="2"/>
  <c r="J94" i="2"/>
  <c r="I91" i="2"/>
  <c r="I92" i="2"/>
  <c r="I93" i="2"/>
  <c r="I94" i="2"/>
  <c r="J91" i="2"/>
  <c r="B90" i="2"/>
  <c r="I90" i="2"/>
  <c r="B86" i="2"/>
  <c r="B87" i="2"/>
  <c r="B88" i="2"/>
  <c r="B89" i="2"/>
  <c r="I86" i="2"/>
  <c r="I87" i="2"/>
  <c r="I88" i="2"/>
  <c r="I89" i="2"/>
  <c r="J89" i="2"/>
  <c r="B85" i="2"/>
  <c r="I85" i="2"/>
  <c r="B81" i="2"/>
  <c r="B82" i="2"/>
  <c r="B83" i="2"/>
  <c r="B84" i="2"/>
  <c r="I81" i="2"/>
  <c r="I82" i="2"/>
  <c r="I83" i="2"/>
  <c r="I84" i="2"/>
  <c r="J81" i="2"/>
  <c r="J82" i="2"/>
  <c r="B80" i="2"/>
  <c r="I80" i="2"/>
  <c r="J80" i="2"/>
  <c r="B76" i="2"/>
  <c r="B77" i="2"/>
  <c r="B78" i="2"/>
  <c r="B79" i="2"/>
  <c r="I76" i="2"/>
  <c r="I77" i="2"/>
  <c r="J78" i="2"/>
  <c r="J79" i="2"/>
  <c r="B75" i="2"/>
  <c r="I75" i="2"/>
  <c r="B74" i="2"/>
  <c r="I74" i="2"/>
  <c r="J74" i="2"/>
  <c r="B72" i="2"/>
  <c r="B73" i="2"/>
  <c r="I73" i="2"/>
  <c r="I72" i="2"/>
  <c r="J72" i="2"/>
  <c r="B71" i="2"/>
  <c r="I71" i="2"/>
  <c r="J71" i="2"/>
  <c r="B70" i="2"/>
  <c r="I70" i="2"/>
  <c r="B69" i="2"/>
  <c r="I69" i="2"/>
  <c r="J69" i="2"/>
  <c r="B68" i="2"/>
  <c r="I68" i="2"/>
  <c r="B67" i="2"/>
  <c r="I67" i="2"/>
  <c r="Q36" i="16" l="1"/>
  <c r="S35" i="16" s="1"/>
  <c r="P36" i="16"/>
  <c r="R35" i="16" s="1"/>
  <c r="H35" i="16" s="1"/>
  <c r="L36" i="16"/>
  <c r="M36" i="16" s="1"/>
  <c r="I53" i="5"/>
  <c r="C37" i="16" s="1"/>
  <c r="K53" i="5"/>
  <c r="E54" i="5"/>
  <c r="F54" i="5"/>
  <c r="G54" i="5"/>
  <c r="H54" i="5"/>
  <c r="L54" i="5"/>
  <c r="J53" i="5"/>
  <c r="D54" i="5"/>
  <c r="J68" i="2"/>
  <c r="J73" i="2"/>
  <c r="J120" i="2"/>
  <c r="J123" i="2"/>
  <c r="J129" i="2"/>
  <c r="J90" i="2"/>
  <c r="J98" i="2"/>
  <c r="I115" i="2"/>
  <c r="J70" i="2"/>
  <c r="J75" i="2"/>
  <c r="J95" i="2"/>
  <c r="J100" i="2"/>
  <c r="J110" i="2"/>
  <c r="J85" i="2"/>
  <c r="I107" i="2"/>
  <c r="J87" i="2"/>
  <c r="J88" i="2"/>
  <c r="J86" i="2"/>
  <c r="J84" i="2"/>
  <c r="J83" i="2"/>
  <c r="J125" i="2"/>
  <c r="I113" i="2"/>
  <c r="I112" i="2"/>
  <c r="I109" i="2"/>
  <c r="I108" i="2"/>
  <c r="I106" i="2"/>
  <c r="I104" i="2"/>
  <c r="I103" i="2"/>
  <c r="J99" i="2"/>
  <c r="J96" i="2"/>
  <c r="J122" i="2"/>
  <c r="J121" i="2"/>
  <c r="J119" i="2"/>
  <c r="J118" i="2"/>
  <c r="J117" i="2"/>
  <c r="J116" i="2"/>
  <c r="J114" i="2"/>
  <c r="J111" i="2"/>
  <c r="I97" i="2"/>
  <c r="I79" i="2"/>
  <c r="I78" i="2"/>
  <c r="J77" i="2"/>
  <c r="J76" i="2"/>
  <c r="J67" i="2"/>
  <c r="C17" i="5"/>
  <c r="P37" i="16" l="1"/>
  <c r="R36" i="16" s="1"/>
  <c r="H36" i="16" s="1"/>
  <c r="L37" i="16"/>
  <c r="M37" i="16" s="1"/>
  <c r="Q37" i="16"/>
  <c r="S36" i="16" s="1"/>
  <c r="K54" i="5"/>
  <c r="I54" i="5"/>
  <c r="C38" i="16" s="1"/>
  <c r="J54" i="5"/>
  <c r="G55" i="5"/>
  <c r="H55" i="5"/>
  <c r="L55" i="5"/>
  <c r="E55" i="5"/>
  <c r="F55" i="5"/>
  <c r="D55" i="5"/>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P73" i="8"/>
  <c r="Q73" i="8" s="1"/>
  <c r="P74" i="8"/>
  <c r="Q74" i="8" s="1"/>
  <c r="P75" i="8"/>
  <c r="Q75" i="8" s="1"/>
  <c r="P76" i="8"/>
  <c r="Q76" i="8" s="1"/>
  <c r="P77" i="8"/>
  <c r="Q77" i="8" s="1"/>
  <c r="P78" i="8"/>
  <c r="Q78" i="8" s="1"/>
  <c r="P79" i="8"/>
  <c r="Q79" i="8" s="1"/>
  <c r="P80" i="8"/>
  <c r="P81" i="8"/>
  <c r="Q81" i="8" s="1"/>
  <c r="P82" i="8"/>
  <c r="Q82" i="8" s="1"/>
  <c r="P83" i="8"/>
  <c r="Q83" i="8" s="1"/>
  <c r="P84" i="8"/>
  <c r="Q84" i="8" s="1"/>
  <c r="P85" i="8"/>
  <c r="Q85" i="8" s="1"/>
  <c r="P86" i="8"/>
  <c r="Q86" i="8" s="1"/>
  <c r="P87" i="8"/>
  <c r="Q87" i="8" s="1"/>
  <c r="P88" i="8"/>
  <c r="Q88" i="8" s="1"/>
  <c r="P89" i="8"/>
  <c r="Q89" i="8" s="1"/>
  <c r="P90" i="8"/>
  <c r="Q90" i="8" s="1"/>
  <c r="P91" i="8"/>
  <c r="Q91" i="8" s="1"/>
  <c r="P92" i="8"/>
  <c r="Q92" i="8" s="1"/>
  <c r="P93" i="8"/>
  <c r="Q93" i="8" s="1"/>
  <c r="P94" i="8"/>
  <c r="Q94" i="8" s="1"/>
  <c r="P95" i="8"/>
  <c r="Q95" i="8" s="1"/>
  <c r="P96" i="8"/>
  <c r="Q96" i="8" s="1"/>
  <c r="P97" i="8"/>
  <c r="Q97" i="8" s="1"/>
  <c r="P98" i="8"/>
  <c r="Q98" i="8" s="1"/>
  <c r="P99" i="8"/>
  <c r="Q99" i="8" s="1"/>
  <c r="P100" i="8"/>
  <c r="Q100" i="8" s="1"/>
  <c r="P101" i="8"/>
  <c r="Q101" i="8" s="1"/>
  <c r="P102" i="8"/>
  <c r="Q102" i="8" s="1"/>
  <c r="P103" i="8"/>
  <c r="Q103" i="8" s="1"/>
  <c r="P104" i="8"/>
  <c r="Q104" i="8" s="1"/>
  <c r="P105" i="8"/>
  <c r="Q105" i="8" s="1"/>
  <c r="P106" i="8"/>
  <c r="Q106" i="8" s="1"/>
  <c r="P107" i="8"/>
  <c r="Q107" i="8" s="1"/>
  <c r="P108" i="8"/>
  <c r="Q108" i="8" s="1"/>
  <c r="P109" i="8"/>
  <c r="Q109" i="8" s="1"/>
  <c r="P110" i="8"/>
  <c r="Q110" i="8" s="1"/>
  <c r="P69" i="8"/>
  <c r="Q69" i="8" s="1"/>
  <c r="P70" i="8"/>
  <c r="Q70" i="8" s="1"/>
  <c r="P71" i="8"/>
  <c r="Q71" i="8" s="1"/>
  <c r="P72" i="8"/>
  <c r="Q72" i="8" s="1"/>
  <c r="P68" i="8"/>
  <c r="Q68" i="8" s="1"/>
  <c r="B68" i="8"/>
  <c r="Q38" i="16" l="1"/>
  <c r="S37" i="16" s="1"/>
  <c r="L38" i="16"/>
  <c r="M38" i="16" s="1"/>
  <c r="P38" i="16"/>
  <c r="R37" i="16" s="1"/>
  <c r="H37" i="16" s="1"/>
  <c r="I55" i="5"/>
  <c r="C39" i="16" s="1"/>
  <c r="K55" i="5"/>
  <c r="E56" i="5"/>
  <c r="F56" i="5"/>
  <c r="G56" i="5"/>
  <c r="L56" i="5"/>
  <c r="H56" i="5"/>
  <c r="J55" i="5"/>
  <c r="D56" i="5"/>
  <c r="Q80"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4" i="8"/>
  <c r="P5" i="8"/>
  <c r="Q5" i="8" s="1"/>
  <c r="P6" i="8"/>
  <c r="Q6" i="8" s="1"/>
  <c r="P7" i="8"/>
  <c r="Q7" i="8" s="1"/>
  <c r="P8" i="8"/>
  <c r="Q8" i="8" s="1"/>
  <c r="P9" i="8"/>
  <c r="Q9" i="8" s="1"/>
  <c r="P10" i="8"/>
  <c r="Q10" i="8" s="1"/>
  <c r="P11" i="8"/>
  <c r="Q11" i="8" s="1"/>
  <c r="P12" i="8"/>
  <c r="Q12" i="8" s="1"/>
  <c r="P13" i="8"/>
  <c r="Q13" i="8" s="1"/>
  <c r="P14" i="8"/>
  <c r="Q14" i="8" s="1"/>
  <c r="P15" i="8"/>
  <c r="Q15" i="8" s="1"/>
  <c r="P16" i="8"/>
  <c r="Q16" i="8" s="1"/>
  <c r="P17" i="8"/>
  <c r="Q17" i="8" s="1"/>
  <c r="P18" i="8"/>
  <c r="Q18" i="8" s="1"/>
  <c r="P19" i="8"/>
  <c r="Q19" i="8" s="1"/>
  <c r="P20" i="8"/>
  <c r="Q20" i="8" s="1"/>
  <c r="P21" i="8"/>
  <c r="Q21" i="8" s="1"/>
  <c r="P22" i="8"/>
  <c r="Q22" i="8" s="1"/>
  <c r="P23" i="8"/>
  <c r="Q23" i="8" s="1"/>
  <c r="P24" i="8"/>
  <c r="Q24" i="8" s="1"/>
  <c r="P25" i="8"/>
  <c r="Q25" i="8" s="1"/>
  <c r="P26" i="8"/>
  <c r="Q26" i="8" s="1"/>
  <c r="P27" i="8"/>
  <c r="Q27" i="8" s="1"/>
  <c r="P28" i="8"/>
  <c r="Q28" i="8" s="1"/>
  <c r="P29" i="8"/>
  <c r="Q29" i="8" s="1"/>
  <c r="P30" i="8"/>
  <c r="Q30" i="8" s="1"/>
  <c r="P31" i="8"/>
  <c r="Q31" i="8" s="1"/>
  <c r="P32" i="8"/>
  <c r="Q32" i="8" s="1"/>
  <c r="P33" i="8"/>
  <c r="Q33" i="8" s="1"/>
  <c r="P34" i="8"/>
  <c r="Q34" i="8" s="1"/>
  <c r="P35" i="8"/>
  <c r="Q35" i="8" s="1"/>
  <c r="P36" i="8"/>
  <c r="Q36" i="8" s="1"/>
  <c r="P37" i="8"/>
  <c r="Q37" i="8" s="1"/>
  <c r="P38" i="8"/>
  <c r="Q38" i="8" s="1"/>
  <c r="P39" i="8"/>
  <c r="Q39" i="8" s="1"/>
  <c r="P40" i="8"/>
  <c r="Q40" i="8" s="1"/>
  <c r="P41" i="8"/>
  <c r="Q41" i="8" s="1"/>
  <c r="P42" i="8"/>
  <c r="Q42" i="8" s="1"/>
  <c r="P43" i="8"/>
  <c r="Q43" i="8" s="1"/>
  <c r="P44" i="8"/>
  <c r="Q44" i="8" s="1"/>
  <c r="P45" i="8"/>
  <c r="Q45" i="8" s="1"/>
  <c r="P46" i="8"/>
  <c r="Q46" i="8" s="1"/>
  <c r="P47" i="8"/>
  <c r="Q47" i="8" s="1"/>
  <c r="P48" i="8"/>
  <c r="Q48" i="8" s="1"/>
  <c r="P49" i="8"/>
  <c r="Q49" i="8" s="1"/>
  <c r="P50" i="8"/>
  <c r="Q50" i="8" s="1"/>
  <c r="P51" i="8"/>
  <c r="Q51" i="8" s="1"/>
  <c r="P52" i="8"/>
  <c r="Q52" i="8" s="1"/>
  <c r="P53" i="8"/>
  <c r="Q53" i="8" s="1"/>
  <c r="P54" i="8"/>
  <c r="Q54" i="8" s="1"/>
  <c r="P55" i="8"/>
  <c r="Q55" i="8" s="1"/>
  <c r="P56" i="8"/>
  <c r="Q56" i="8" s="1"/>
  <c r="P57" i="8"/>
  <c r="Q57" i="8" s="1"/>
  <c r="P58" i="8"/>
  <c r="Q58" i="8" s="1"/>
  <c r="P59" i="8"/>
  <c r="Q59" i="8" s="1"/>
  <c r="P60" i="8"/>
  <c r="Q60" i="8" s="1"/>
  <c r="P61" i="8"/>
  <c r="Q61" i="8" s="1"/>
  <c r="P62" i="8"/>
  <c r="Q62" i="8" s="1"/>
  <c r="P63" i="8"/>
  <c r="Q63" i="8" s="1"/>
  <c r="P64" i="8"/>
  <c r="Q64" i="8" s="1"/>
  <c r="P65" i="8"/>
  <c r="Q65" i="8" s="1"/>
  <c r="P66" i="8"/>
  <c r="Q66" i="8" s="1"/>
  <c r="P67" i="8"/>
  <c r="Q67" i="8" s="1"/>
  <c r="I104" i="13"/>
  <c r="I103" i="13"/>
  <c r="I102" i="13"/>
  <c r="I101" i="13"/>
  <c r="I100" i="13"/>
  <c r="I99" i="13"/>
  <c r="I98" i="13"/>
  <c r="I97" i="13"/>
  <c r="I96" i="13"/>
  <c r="I95" i="13"/>
  <c r="C92" i="13"/>
  <c r="Q92" i="13" s="1"/>
  <c r="C91" i="13"/>
  <c r="C90" i="13"/>
  <c r="Q90" i="13" s="1"/>
  <c r="C89" i="13"/>
  <c r="P89" i="13" s="1"/>
  <c r="C88" i="13"/>
  <c r="Q88" i="13" s="1"/>
  <c r="C87" i="13"/>
  <c r="C86" i="13"/>
  <c r="P86" i="13" s="1"/>
  <c r="C85" i="13"/>
  <c r="P85" i="13" s="1"/>
  <c r="C84" i="13"/>
  <c r="Q84" i="13" s="1"/>
  <c r="C83" i="13"/>
  <c r="L82" i="13"/>
  <c r="M82" i="13" s="1"/>
  <c r="C82" i="13"/>
  <c r="Q82" i="13" s="1"/>
  <c r="C81" i="13"/>
  <c r="P81" i="13" s="1"/>
  <c r="C80" i="13"/>
  <c r="Q80" i="13" s="1"/>
  <c r="C79" i="13"/>
  <c r="C78" i="13"/>
  <c r="Q78" i="13" s="1"/>
  <c r="Q77" i="13"/>
  <c r="C77" i="13"/>
  <c r="P77" i="13" s="1"/>
  <c r="C76" i="13"/>
  <c r="Q76" i="13" s="1"/>
  <c r="C75" i="13"/>
  <c r="C74" i="13"/>
  <c r="Q74" i="13" s="1"/>
  <c r="C73" i="13"/>
  <c r="P73" i="13" s="1"/>
  <c r="C72" i="13"/>
  <c r="Q72" i="13" s="1"/>
  <c r="C71" i="13"/>
  <c r="C70" i="13"/>
  <c r="Q70" i="13" s="1"/>
  <c r="C69" i="13"/>
  <c r="P69" i="13" s="1"/>
  <c r="AK5" i="13"/>
  <c r="AJ5" i="13"/>
  <c r="AI5" i="13"/>
  <c r="G5" i="13"/>
  <c r="I104" i="12"/>
  <c r="I103" i="12"/>
  <c r="I102" i="12"/>
  <c r="I101" i="12"/>
  <c r="I100" i="12"/>
  <c r="I99" i="12"/>
  <c r="I98" i="12"/>
  <c r="I97" i="12"/>
  <c r="I96" i="12"/>
  <c r="I95" i="12"/>
  <c r="C92" i="12"/>
  <c r="Q92" i="12" s="1"/>
  <c r="C91" i="12"/>
  <c r="C90" i="12"/>
  <c r="P90" i="12" s="1"/>
  <c r="Q89" i="12"/>
  <c r="C89" i="12"/>
  <c r="P89" i="12" s="1"/>
  <c r="C88" i="12"/>
  <c r="P88" i="12" s="1"/>
  <c r="C87" i="12"/>
  <c r="P86" i="12"/>
  <c r="C86" i="12"/>
  <c r="Q86" i="12" s="1"/>
  <c r="C85" i="12"/>
  <c r="P85" i="12" s="1"/>
  <c r="C84" i="12"/>
  <c r="P84" i="12" s="1"/>
  <c r="C83" i="12"/>
  <c r="C82" i="12"/>
  <c r="Q82" i="12" s="1"/>
  <c r="Q81" i="12"/>
  <c r="C81" i="12"/>
  <c r="P81" i="12" s="1"/>
  <c r="C80" i="12"/>
  <c r="P80" i="12" s="1"/>
  <c r="C79" i="12"/>
  <c r="P78" i="12"/>
  <c r="C78" i="12"/>
  <c r="Q78" i="12" s="1"/>
  <c r="C77" i="12"/>
  <c r="P77" i="12" s="1"/>
  <c r="C76" i="12"/>
  <c r="P76" i="12" s="1"/>
  <c r="C75" i="12"/>
  <c r="C74" i="12"/>
  <c r="Q74" i="12" s="1"/>
  <c r="Q73" i="12"/>
  <c r="C73" i="12"/>
  <c r="P73" i="12" s="1"/>
  <c r="C72" i="12"/>
  <c r="P72" i="12" s="1"/>
  <c r="C71" i="12"/>
  <c r="L70" i="12"/>
  <c r="M70" i="12" s="1"/>
  <c r="C70" i="12"/>
  <c r="Q70" i="12" s="1"/>
  <c r="C69" i="12"/>
  <c r="L69" i="12" s="1"/>
  <c r="M69" i="12" s="1"/>
  <c r="AL5" i="12"/>
  <c r="AK5" i="12"/>
  <c r="AJ5" i="12"/>
  <c r="G5" i="12"/>
  <c r="E17" i="5"/>
  <c r="E16" i="5" s="1"/>
  <c r="Q39" i="16" l="1"/>
  <c r="S38" i="16" s="1"/>
  <c r="P39" i="16"/>
  <c r="R38" i="16" s="1"/>
  <c r="H38" i="16" s="1"/>
  <c r="L39" i="16"/>
  <c r="M39" i="16" s="1"/>
  <c r="K56" i="5"/>
  <c r="I56" i="5"/>
  <c r="C40" i="16" s="1"/>
  <c r="J56" i="5"/>
  <c r="G57" i="5"/>
  <c r="H57" i="5"/>
  <c r="L57" i="5"/>
  <c r="E57" i="5"/>
  <c r="F57" i="5"/>
  <c r="D57" i="5"/>
  <c r="L86" i="13"/>
  <c r="M86" i="13" s="1"/>
  <c r="Q86" i="13"/>
  <c r="J113" i="8"/>
  <c r="J117" i="8"/>
  <c r="J121" i="8"/>
  <c r="J125" i="8"/>
  <c r="J128" i="8"/>
  <c r="J132" i="8"/>
  <c r="J136" i="8"/>
  <c r="J140" i="8"/>
  <c r="J144" i="8"/>
  <c r="J148" i="8"/>
  <c r="J152" i="8"/>
  <c r="J156" i="8"/>
  <c r="J160" i="8"/>
  <c r="J166" i="8"/>
  <c r="J170" i="8"/>
  <c r="J179" i="8"/>
  <c r="J182" i="8"/>
  <c r="J185" i="8"/>
  <c r="J192" i="8"/>
  <c r="J197" i="8"/>
  <c r="J200" i="8"/>
  <c r="J204" i="8"/>
  <c r="J208" i="8"/>
  <c r="J212" i="8"/>
  <c r="J216" i="8"/>
  <c r="J220" i="8"/>
  <c r="J224" i="8"/>
  <c r="J228" i="8"/>
  <c r="J232" i="8"/>
  <c r="J235" i="8"/>
  <c r="J238" i="8"/>
  <c r="J240" i="8"/>
  <c r="J245" i="8"/>
  <c r="J246" i="8"/>
  <c r="J249" i="8"/>
  <c r="J251" i="8"/>
  <c r="J253" i="8"/>
  <c r="J258" i="8"/>
  <c r="J260" i="8"/>
  <c r="J262" i="8"/>
  <c r="J264" i="8"/>
  <c r="J266" i="8"/>
  <c r="J268" i="8"/>
  <c r="J270" i="8"/>
  <c r="J272" i="8"/>
  <c r="J274" i="8"/>
  <c r="J276" i="8"/>
  <c r="J278" i="8"/>
  <c r="J280" i="8"/>
  <c r="J282" i="8"/>
  <c r="J284" i="8"/>
  <c r="J286" i="8"/>
  <c r="J289" i="8"/>
  <c r="J290" i="8"/>
  <c r="J296" i="8"/>
  <c r="J297" i="8"/>
  <c r="J301" i="8"/>
  <c r="J303" i="8"/>
  <c r="J307" i="8"/>
  <c r="J310" i="8"/>
  <c r="J312" i="8"/>
  <c r="J313" i="8"/>
  <c r="J317" i="8"/>
  <c r="J319" i="8"/>
  <c r="J323" i="8"/>
  <c r="J326" i="8"/>
  <c r="J328" i="8"/>
  <c r="J329" i="8"/>
  <c r="J333" i="8"/>
  <c r="J115" i="8"/>
  <c r="J120" i="8"/>
  <c r="J130" i="8"/>
  <c r="J135" i="8"/>
  <c r="J141" i="8"/>
  <c r="J146" i="8"/>
  <c r="J151" i="8"/>
  <c r="J157" i="8"/>
  <c r="J164" i="8"/>
  <c r="J167" i="8"/>
  <c r="J169" i="8"/>
  <c r="J172" i="8"/>
  <c r="J175" i="8"/>
  <c r="J188" i="8"/>
  <c r="J191" i="8"/>
  <c r="J198" i="8"/>
  <c r="J203" i="8"/>
  <c r="J209" i="8"/>
  <c r="J214" i="8"/>
  <c r="J219" i="8"/>
  <c r="J225" i="8"/>
  <c r="J230" i="8"/>
  <c r="J234" i="8"/>
  <c r="J257" i="8"/>
  <c r="J263" i="8"/>
  <c r="J271" i="8"/>
  <c r="J279" i="8"/>
  <c r="J287" i="8"/>
  <c r="J291" i="8"/>
  <c r="J294" i="8"/>
  <c r="J300" i="8"/>
  <c r="J305" i="8"/>
  <c r="J315" i="8"/>
  <c r="J325" i="8"/>
  <c r="J330" i="8"/>
  <c r="J334" i="8"/>
  <c r="J337" i="8"/>
  <c r="J340" i="8"/>
  <c r="J345" i="8"/>
  <c r="J348" i="8"/>
  <c r="J111" i="8"/>
  <c r="J116" i="8"/>
  <c r="J122" i="8"/>
  <c r="J126" i="8"/>
  <c r="J131" i="8"/>
  <c r="J137" i="8"/>
  <c r="J142" i="8"/>
  <c r="J147" i="8"/>
  <c r="J153" i="8"/>
  <c r="J158" i="8"/>
  <c r="J162" i="8"/>
  <c r="J112" i="8"/>
  <c r="J123" i="8"/>
  <c r="J133" i="8"/>
  <c r="J143" i="8"/>
  <c r="J154" i="8"/>
  <c r="J163" i="8"/>
  <c r="J173" i="8"/>
  <c r="J177" i="8"/>
  <c r="J181" i="8"/>
  <c r="J186" i="8"/>
  <c r="J190" i="8"/>
  <c r="J194" i="8"/>
  <c r="J199" i="8"/>
  <c r="J206" i="8"/>
  <c r="J213" i="8"/>
  <c r="J221" i="8"/>
  <c r="J227" i="8"/>
  <c r="J248" i="8"/>
  <c r="J252" i="8"/>
  <c r="J256" i="8"/>
  <c r="J267" i="8"/>
  <c r="J285" i="8"/>
  <c r="J299" i="8"/>
  <c r="J304" i="8"/>
  <c r="J308" i="8"/>
  <c r="J316" i="8"/>
  <c r="J320" i="8"/>
  <c r="J324" i="8"/>
  <c r="J332" i="8"/>
  <c r="J338" i="8"/>
  <c r="J341" i="8"/>
  <c r="J352" i="8"/>
  <c r="J114" i="8"/>
  <c r="J124" i="8"/>
  <c r="J134" i="8"/>
  <c r="J145" i="8"/>
  <c r="J155" i="8"/>
  <c r="J168" i="8"/>
  <c r="J178" i="8"/>
  <c r="J195" i="8"/>
  <c r="J201" i="8"/>
  <c r="J207" i="8"/>
  <c r="J215" i="8"/>
  <c r="J222" i="8"/>
  <c r="J229" i="8"/>
  <c r="J236" i="8"/>
  <c r="J239" i="8"/>
  <c r="J243" i="8"/>
  <c r="J261" i="8"/>
  <c r="J265" i="8"/>
  <c r="J275" i="8"/>
  <c r="J292" i="8"/>
  <c r="J309" i="8"/>
  <c r="J342" i="8"/>
  <c r="J346" i="8"/>
  <c r="J349" i="8"/>
  <c r="J118" i="8"/>
  <c r="J127" i="8"/>
  <c r="J138" i="8"/>
  <c r="J149" i="8"/>
  <c r="J159" i="8"/>
  <c r="J171" i="8"/>
  <c r="J174" i="8"/>
  <c r="J183" i="8"/>
  <c r="J187" i="8"/>
  <c r="J193" i="8"/>
  <c r="J196" i="8"/>
  <c r="J202" i="8"/>
  <c r="J210" i="8"/>
  <c r="J217" i="8"/>
  <c r="J223" i="8"/>
  <c r="J231" i="8"/>
  <c r="J237" i="8"/>
  <c r="J241" i="8"/>
  <c r="J250" i="8"/>
  <c r="J254" i="8"/>
  <c r="J269" i="8"/>
  <c r="J273" i="8"/>
  <c r="J283" i="8"/>
  <c r="J293" i="8"/>
  <c r="J302" i="8"/>
  <c r="J318" i="8"/>
  <c r="J321" i="8"/>
  <c r="J336" i="8"/>
  <c r="J339" i="8"/>
  <c r="J343" i="8"/>
  <c r="J350" i="8"/>
  <c r="J119" i="8"/>
  <c r="J129" i="8"/>
  <c r="J139" i="8"/>
  <c r="J150" i="8"/>
  <c r="J161" i="8"/>
  <c r="J165" i="8"/>
  <c r="J176" i="8"/>
  <c r="J180" i="8"/>
  <c r="J184" i="8"/>
  <c r="J189" i="8"/>
  <c r="J205" i="8"/>
  <c r="J211" i="8"/>
  <c r="J218" i="8"/>
  <c r="J226" i="8"/>
  <c r="J233" i="8"/>
  <c r="J242" i="8"/>
  <c r="J244" i="8"/>
  <c r="J247" i="8"/>
  <c r="J255" i="8"/>
  <c r="J259" i="8"/>
  <c r="J277" i="8"/>
  <c r="J281" i="8"/>
  <c r="J288" i="8"/>
  <c r="J295" i="8"/>
  <c r="J298" i="8"/>
  <c r="J306" i="8"/>
  <c r="J311" i="8"/>
  <c r="J314" i="8"/>
  <c r="J322" i="8"/>
  <c r="J327" i="8"/>
  <c r="J331" i="8"/>
  <c r="J335" i="8"/>
  <c r="J344" i="8"/>
  <c r="J347" i="8"/>
  <c r="J351" i="8"/>
  <c r="Q4" i="8"/>
  <c r="Q73" i="13"/>
  <c r="S73" i="13" s="1"/>
  <c r="P82" i="13"/>
  <c r="Q85" i="13"/>
  <c r="J96" i="8"/>
  <c r="J97" i="8"/>
  <c r="J77" i="8"/>
  <c r="J101" i="8"/>
  <c r="J83" i="8"/>
  <c r="J107" i="8"/>
  <c r="J89" i="8"/>
  <c r="J75" i="8"/>
  <c r="J78" i="8"/>
  <c r="J98" i="8"/>
  <c r="J80" i="8"/>
  <c r="J102" i="8"/>
  <c r="J90" i="8"/>
  <c r="J92" i="8"/>
  <c r="J79" i="8"/>
  <c r="J99" i="8"/>
  <c r="J100" i="8"/>
  <c r="J81" i="8"/>
  <c r="J103" i="8"/>
  <c r="J104" i="8"/>
  <c r="J86" i="8"/>
  <c r="J94" i="8"/>
  <c r="J82" i="8"/>
  <c r="J106" i="8"/>
  <c r="J108" i="8"/>
  <c r="J110" i="8"/>
  <c r="J105" i="8"/>
  <c r="J109" i="8"/>
  <c r="J93" i="8"/>
  <c r="J85" i="8"/>
  <c r="J91" i="8"/>
  <c r="J74" i="8"/>
  <c r="J76" i="8"/>
  <c r="J87" i="8"/>
  <c r="J95" i="8"/>
  <c r="J84" i="8"/>
  <c r="J73" i="8"/>
  <c r="J88" i="8"/>
  <c r="L74" i="12"/>
  <c r="M74" i="12" s="1"/>
  <c r="L82" i="12"/>
  <c r="M82" i="12" s="1"/>
  <c r="L90" i="12"/>
  <c r="M90" i="12" s="1"/>
  <c r="Q90" i="12"/>
  <c r="P70" i="13"/>
  <c r="L77" i="12"/>
  <c r="M77" i="12" s="1"/>
  <c r="L85" i="12"/>
  <c r="M85" i="12" s="1"/>
  <c r="Q76" i="12"/>
  <c r="Q84" i="12"/>
  <c r="Q77" i="12"/>
  <c r="Q85" i="12"/>
  <c r="L74" i="13"/>
  <c r="M74" i="13" s="1"/>
  <c r="P69" i="12"/>
  <c r="P74" i="13"/>
  <c r="L78" i="12"/>
  <c r="M78" i="12" s="1"/>
  <c r="L86" i="12"/>
  <c r="M86" i="12" s="1"/>
  <c r="Q88" i="12"/>
  <c r="Q72" i="12"/>
  <c r="S73" i="12" s="1"/>
  <c r="Q80" i="12"/>
  <c r="S81" i="12" s="1"/>
  <c r="L78" i="13"/>
  <c r="M78" i="13" s="1"/>
  <c r="L73" i="12"/>
  <c r="M73" i="12" s="1"/>
  <c r="L81" i="12"/>
  <c r="M81" i="12" s="1"/>
  <c r="L89" i="12"/>
  <c r="M89" i="12" s="1"/>
  <c r="P78" i="13"/>
  <c r="Q89" i="13"/>
  <c r="S89" i="13" s="1"/>
  <c r="L90" i="13"/>
  <c r="M90" i="13" s="1"/>
  <c r="P90" i="13"/>
  <c r="P74" i="12"/>
  <c r="R73" i="12" s="1"/>
  <c r="H73" i="12" s="1"/>
  <c r="P82" i="12"/>
  <c r="R81" i="12" s="1"/>
  <c r="H81" i="12" s="1"/>
  <c r="L70" i="13"/>
  <c r="M70" i="13" s="1"/>
  <c r="Q81" i="13"/>
  <c r="S81" i="13" s="1"/>
  <c r="Q69" i="12"/>
  <c r="Q69" i="13"/>
  <c r="L69" i="13"/>
  <c r="M69" i="13" s="1"/>
  <c r="A21" i="5"/>
  <c r="C21" i="5" s="1"/>
  <c r="J69" i="8"/>
  <c r="J67" i="8"/>
  <c r="J71" i="8"/>
  <c r="I71" i="8" s="1"/>
  <c r="M71" i="8" s="1"/>
  <c r="J70" i="8"/>
  <c r="J68" i="8"/>
  <c r="J72" i="8"/>
  <c r="Q83" i="13"/>
  <c r="P83" i="13"/>
  <c r="L83" i="13"/>
  <c r="M83" i="13" s="1"/>
  <c r="Q87" i="13"/>
  <c r="P87" i="13"/>
  <c r="R86" i="13" s="1"/>
  <c r="H86" i="13" s="1"/>
  <c r="L87" i="13"/>
  <c r="M87" i="13" s="1"/>
  <c r="Q71" i="13"/>
  <c r="P71" i="13"/>
  <c r="L71" i="13"/>
  <c r="M71" i="13" s="1"/>
  <c r="Q75" i="13"/>
  <c r="S76" i="13" s="1"/>
  <c r="P75" i="13"/>
  <c r="L75" i="13"/>
  <c r="M75" i="13" s="1"/>
  <c r="S77" i="13"/>
  <c r="Q91" i="13"/>
  <c r="S92" i="13" s="1"/>
  <c r="P91" i="13"/>
  <c r="L91" i="13"/>
  <c r="M91" i="13" s="1"/>
  <c r="Q79" i="13"/>
  <c r="P79" i="13"/>
  <c r="L79" i="13"/>
  <c r="M79" i="13" s="1"/>
  <c r="L72" i="13"/>
  <c r="M72" i="13" s="1"/>
  <c r="P72" i="13"/>
  <c r="L76" i="13"/>
  <c r="M76" i="13" s="1"/>
  <c r="P76" i="13"/>
  <c r="L80" i="13"/>
  <c r="M80" i="13" s="1"/>
  <c r="P80" i="13"/>
  <c r="L84" i="13"/>
  <c r="M84" i="13" s="1"/>
  <c r="P84" i="13"/>
  <c r="L88" i="13"/>
  <c r="M88" i="13" s="1"/>
  <c r="P88" i="13"/>
  <c r="L92" i="13"/>
  <c r="M92" i="13" s="1"/>
  <c r="P92" i="13"/>
  <c r="L73" i="13"/>
  <c r="M73" i="13" s="1"/>
  <c r="L77" i="13"/>
  <c r="M77" i="13" s="1"/>
  <c r="L81" i="13"/>
  <c r="M81" i="13" s="1"/>
  <c r="L85" i="13"/>
  <c r="M85" i="13" s="1"/>
  <c r="L89" i="13"/>
  <c r="M89" i="13" s="1"/>
  <c r="R89" i="12"/>
  <c r="H89" i="12" s="1"/>
  <c r="R85" i="12"/>
  <c r="H85" i="12" s="1"/>
  <c r="Q79" i="12"/>
  <c r="P79" i="12"/>
  <c r="L79" i="12"/>
  <c r="M79" i="12" s="1"/>
  <c r="P70" i="12"/>
  <c r="Q75" i="12"/>
  <c r="P75" i="12"/>
  <c r="L75" i="12"/>
  <c r="M75" i="12" s="1"/>
  <c r="Q71" i="12"/>
  <c r="P71" i="12"/>
  <c r="L71" i="12"/>
  <c r="M71" i="12" s="1"/>
  <c r="Q87" i="12"/>
  <c r="P87" i="12"/>
  <c r="R86" i="12" s="1"/>
  <c r="H86" i="12" s="1"/>
  <c r="L87" i="12"/>
  <c r="M87" i="12" s="1"/>
  <c r="Q91" i="12"/>
  <c r="S92" i="12" s="1"/>
  <c r="P91" i="12"/>
  <c r="R90" i="12" s="1"/>
  <c r="H90" i="12" s="1"/>
  <c r="L91" i="12"/>
  <c r="M91" i="12" s="1"/>
  <c r="R77" i="12"/>
  <c r="H77" i="12" s="1"/>
  <c r="Q83" i="12"/>
  <c r="P83" i="12"/>
  <c r="L83" i="12"/>
  <c r="M83" i="12" s="1"/>
  <c r="L72" i="12"/>
  <c r="M72" i="12" s="1"/>
  <c r="L76" i="12"/>
  <c r="M76" i="12" s="1"/>
  <c r="L80" i="12"/>
  <c r="M80" i="12" s="1"/>
  <c r="L84" i="12"/>
  <c r="M84" i="12" s="1"/>
  <c r="L88" i="12"/>
  <c r="M88" i="12" s="1"/>
  <c r="L92" i="12"/>
  <c r="M92" i="12" s="1"/>
  <c r="P92" i="12"/>
  <c r="A5" i="16" l="1"/>
  <c r="C31" i="5"/>
  <c r="Q40" i="16"/>
  <c r="S39" i="16" s="1"/>
  <c r="L40" i="16"/>
  <c r="M40" i="16" s="1"/>
  <c r="P40" i="16"/>
  <c r="R39" i="16" s="1"/>
  <c r="H39" i="16" s="1"/>
  <c r="C23" i="5"/>
  <c r="A7" i="16" s="1"/>
  <c r="J7" i="16" s="1"/>
  <c r="C22" i="5"/>
  <c r="A6" i="16" s="1"/>
  <c r="J6" i="16" s="1"/>
  <c r="C28" i="5"/>
  <c r="A12" i="16" s="1"/>
  <c r="J12" i="16" s="1"/>
  <c r="C26" i="5"/>
  <c r="A10" i="16" s="1"/>
  <c r="J10" i="16" s="1"/>
  <c r="C24" i="5"/>
  <c r="A8" i="16" s="1"/>
  <c r="J8" i="16" s="1"/>
  <c r="C29" i="5"/>
  <c r="A13" i="16" s="1"/>
  <c r="J13" i="16" s="1"/>
  <c r="C25" i="5"/>
  <c r="A9" i="16" s="1"/>
  <c r="J9" i="16" s="1"/>
  <c r="C27" i="5"/>
  <c r="A11" i="16" s="1"/>
  <c r="J11" i="16" s="1"/>
  <c r="C30" i="5"/>
  <c r="A14" i="16" s="1"/>
  <c r="J14" i="16" s="1"/>
  <c r="I57" i="5"/>
  <c r="C41" i="16" s="1"/>
  <c r="K57" i="5"/>
  <c r="E58" i="5"/>
  <c r="F58" i="5"/>
  <c r="G58" i="5"/>
  <c r="H58" i="5"/>
  <c r="L58" i="5"/>
  <c r="J57" i="5"/>
  <c r="D58" i="5"/>
  <c r="E45" i="5"/>
  <c r="G45" i="5"/>
  <c r="H45" i="5"/>
  <c r="F45" i="5"/>
  <c r="R90" i="13"/>
  <c r="H90" i="13" s="1"/>
  <c r="R81" i="13"/>
  <c r="H81" i="13" s="1"/>
  <c r="S85" i="13"/>
  <c r="S72" i="13"/>
  <c r="R82" i="13"/>
  <c r="H82" i="13" s="1"/>
  <c r="I335" i="8"/>
  <c r="N335" i="8" s="1"/>
  <c r="M335" i="8"/>
  <c r="L335" i="8"/>
  <c r="I259" i="8"/>
  <c r="N259" i="8" s="1"/>
  <c r="I211" i="8"/>
  <c r="M211" i="8" s="1"/>
  <c r="I180" i="8"/>
  <c r="K180" i="8" s="1"/>
  <c r="I350" i="8"/>
  <c r="K350" i="8" s="1"/>
  <c r="I250" i="8"/>
  <c r="L250" i="8" s="1"/>
  <c r="I351" i="8"/>
  <c r="N351" i="8" s="1"/>
  <c r="I311" i="8"/>
  <c r="M311" i="8" s="1"/>
  <c r="L311" i="8"/>
  <c r="I255" i="8"/>
  <c r="K255" i="8" s="1"/>
  <c r="I205" i="8"/>
  <c r="N205" i="8" s="1"/>
  <c r="I139" i="8"/>
  <c r="L139" i="8" s="1"/>
  <c r="I318" i="8"/>
  <c r="M318" i="8" s="1"/>
  <c r="I241" i="8"/>
  <c r="M241" i="8" s="1"/>
  <c r="I193" i="8"/>
  <c r="L193" i="8" s="1"/>
  <c r="I127" i="8"/>
  <c r="L127" i="8" s="1"/>
  <c r="I265" i="8"/>
  <c r="L265" i="8" s="1"/>
  <c r="I207" i="8"/>
  <c r="M207" i="8" s="1"/>
  <c r="I124" i="8"/>
  <c r="N124" i="8" s="1"/>
  <c r="I316" i="8"/>
  <c r="I248" i="8"/>
  <c r="N248" i="8" s="1"/>
  <c r="K248" i="8"/>
  <c r="I186" i="8"/>
  <c r="K186" i="8" s="1"/>
  <c r="I123" i="8"/>
  <c r="N123" i="8" s="1"/>
  <c r="L123" i="8"/>
  <c r="K131" i="8"/>
  <c r="I131" i="8"/>
  <c r="L131" i="8" s="1"/>
  <c r="I337" i="8"/>
  <c r="N337" i="8" s="1"/>
  <c r="I291" i="8"/>
  <c r="I263" i="8"/>
  <c r="L263" i="8" s="1"/>
  <c r="I203" i="8"/>
  <c r="M203" i="8" s="1"/>
  <c r="I141" i="8"/>
  <c r="N141" i="8" s="1"/>
  <c r="I326" i="8"/>
  <c r="I303" i="8"/>
  <c r="I282" i="8"/>
  <c r="N282" i="8" s="1"/>
  <c r="I266" i="8"/>
  <c r="N266" i="8" s="1"/>
  <c r="K266" i="8"/>
  <c r="I258" i="8"/>
  <c r="N258" i="8" s="1"/>
  <c r="I246" i="8"/>
  <c r="I220" i="8"/>
  <c r="L220" i="8" s="1"/>
  <c r="I204" i="8"/>
  <c r="I185" i="8"/>
  <c r="L185" i="8" s="1"/>
  <c r="I166" i="8"/>
  <c r="L166" i="8" s="1"/>
  <c r="I148" i="8"/>
  <c r="K148" i="8" s="1"/>
  <c r="I132" i="8"/>
  <c r="M132" i="8" s="1"/>
  <c r="I117" i="8"/>
  <c r="N117" i="8" s="1"/>
  <c r="I347" i="8"/>
  <c r="N347" i="8" s="1"/>
  <c r="I327" i="8"/>
  <c r="K327" i="8" s="1"/>
  <c r="I306" i="8"/>
  <c r="L306" i="8" s="1"/>
  <c r="I281" i="8"/>
  <c r="K281" i="8" s="1"/>
  <c r="M281" i="8"/>
  <c r="I247" i="8"/>
  <c r="K247" i="8" s="1"/>
  <c r="I226" i="8"/>
  <c r="I189" i="8"/>
  <c r="M189" i="8" s="1"/>
  <c r="I165" i="8"/>
  <c r="I129" i="8"/>
  <c r="N129" i="8" s="1"/>
  <c r="I339" i="8"/>
  <c r="N339" i="8" s="1"/>
  <c r="I302" i="8"/>
  <c r="M302" i="8" s="1"/>
  <c r="I269" i="8"/>
  <c r="K269" i="8" s="1"/>
  <c r="I237" i="8"/>
  <c r="L237" i="8" s="1"/>
  <c r="I210" i="8"/>
  <c r="I187" i="8"/>
  <c r="M187" i="8" s="1"/>
  <c r="I159" i="8"/>
  <c r="L159" i="8" s="1"/>
  <c r="I118" i="8"/>
  <c r="N118" i="8" s="1"/>
  <c r="L118" i="8"/>
  <c r="I309" i="8"/>
  <c r="M309" i="8" s="1"/>
  <c r="I261" i="8"/>
  <c r="N261" i="8" s="1"/>
  <c r="I229" i="8"/>
  <c r="N229" i="8" s="1"/>
  <c r="I201" i="8"/>
  <c r="I155" i="8"/>
  <c r="L155" i="8" s="1"/>
  <c r="M155" i="8"/>
  <c r="I114" i="8"/>
  <c r="N114" i="8" s="1"/>
  <c r="I332" i="8"/>
  <c r="K332" i="8" s="1"/>
  <c r="I308" i="8"/>
  <c r="I267" i="8"/>
  <c r="K267" i="8" s="1"/>
  <c r="I227" i="8"/>
  <c r="L227" i="8" s="1"/>
  <c r="I199" i="8"/>
  <c r="L199" i="8" s="1"/>
  <c r="I181" i="8"/>
  <c r="I154" i="8"/>
  <c r="I112" i="8"/>
  <c r="N112" i="8" s="1"/>
  <c r="I147" i="8"/>
  <c r="L147" i="8" s="1"/>
  <c r="I126" i="8"/>
  <c r="K126" i="8" s="1"/>
  <c r="I348" i="8"/>
  <c r="K348" i="8" s="1"/>
  <c r="I334" i="8"/>
  <c r="M334" i="8" s="1"/>
  <c r="I305" i="8"/>
  <c r="K305" i="8" s="1"/>
  <c r="I287" i="8"/>
  <c r="N287" i="8" s="1"/>
  <c r="I257" i="8"/>
  <c r="N257" i="8" s="1"/>
  <c r="I219" i="8"/>
  <c r="K219" i="8" s="1"/>
  <c r="I198" i="8"/>
  <c r="L198" i="8" s="1"/>
  <c r="I172" i="8"/>
  <c r="N172" i="8" s="1"/>
  <c r="I157" i="8"/>
  <c r="N157" i="8" s="1"/>
  <c r="I135" i="8"/>
  <c r="L135" i="8" s="1"/>
  <c r="I333" i="8"/>
  <c r="M333" i="8" s="1"/>
  <c r="I323" i="8"/>
  <c r="K323" i="8" s="1"/>
  <c r="I312" i="8"/>
  <c r="I301" i="8"/>
  <c r="N301" i="8" s="1"/>
  <c r="I289" i="8"/>
  <c r="N289" i="8" s="1"/>
  <c r="I280" i="8"/>
  <c r="N280" i="8" s="1"/>
  <c r="I272" i="8"/>
  <c r="N272" i="8" s="1"/>
  <c r="I264" i="8"/>
  <c r="N264" i="8" s="1"/>
  <c r="I253" i="8"/>
  <c r="K253" i="8" s="1"/>
  <c r="I245" i="8"/>
  <c r="N245" i="8" s="1"/>
  <c r="I232" i="8"/>
  <c r="K232" i="8" s="1"/>
  <c r="I216" i="8"/>
  <c r="L216" i="8" s="1"/>
  <c r="I200" i="8"/>
  <c r="M200" i="8" s="1"/>
  <c r="I182" i="8"/>
  <c r="N182" i="8" s="1"/>
  <c r="I160" i="8"/>
  <c r="K160" i="8" s="1"/>
  <c r="I144" i="8"/>
  <c r="K144" i="8" s="1"/>
  <c r="I128" i="8"/>
  <c r="K128" i="8" s="1"/>
  <c r="I113" i="8"/>
  <c r="N113" i="8" s="1"/>
  <c r="I314" i="8"/>
  <c r="L314" i="8" s="1"/>
  <c r="I295" i="8"/>
  <c r="K295" i="8" s="1"/>
  <c r="I242" i="8"/>
  <c r="N242" i="8" s="1"/>
  <c r="I150" i="8"/>
  <c r="N150" i="8" s="1"/>
  <c r="I321" i="8"/>
  <c r="I283" i="8"/>
  <c r="I331" i="8"/>
  <c r="K331" i="8" s="1"/>
  <c r="I288" i="8"/>
  <c r="M288" i="8" s="1"/>
  <c r="I233" i="8"/>
  <c r="I176" i="8"/>
  <c r="M176" i="8" s="1"/>
  <c r="I343" i="8"/>
  <c r="N343" i="8" s="1"/>
  <c r="I273" i="8"/>
  <c r="K273" i="8" s="1"/>
  <c r="I217" i="8"/>
  <c r="N217" i="8" s="1"/>
  <c r="I171" i="8"/>
  <c r="K171" i="8" s="1"/>
  <c r="I342" i="8"/>
  <c r="M342" i="8" s="1"/>
  <c r="I236" i="8"/>
  <c r="I168" i="8"/>
  <c r="I338" i="8"/>
  <c r="K338" i="8" s="1"/>
  <c r="I285" i="8"/>
  <c r="K285" i="8" s="1"/>
  <c r="I206" i="8"/>
  <c r="M206" i="8" s="1"/>
  <c r="I163" i="8"/>
  <c r="K163" i="8" s="1"/>
  <c r="I153" i="8"/>
  <c r="N153" i="8" s="1"/>
  <c r="I111" i="8"/>
  <c r="N111" i="8" s="1"/>
  <c r="I315" i="8"/>
  <c r="K315" i="8" s="1"/>
  <c r="I225" i="8"/>
  <c r="I175" i="8"/>
  <c r="L175" i="8" s="1"/>
  <c r="I164" i="8"/>
  <c r="N164" i="8" s="1"/>
  <c r="I115" i="8"/>
  <c r="N115" i="8" s="1"/>
  <c r="I313" i="8"/>
  <c r="K313" i="8" s="1"/>
  <c r="I290" i="8"/>
  <c r="M290" i="8" s="1"/>
  <c r="I274" i="8"/>
  <c r="L274" i="8" s="1"/>
  <c r="I235" i="8"/>
  <c r="M235" i="8" s="1"/>
  <c r="I344" i="8"/>
  <c r="M344" i="8" s="1"/>
  <c r="I322" i="8"/>
  <c r="L322" i="8" s="1"/>
  <c r="I298" i="8"/>
  <c r="L298" i="8" s="1"/>
  <c r="I277" i="8"/>
  <c r="M277" i="8" s="1"/>
  <c r="I244" i="8"/>
  <c r="I218" i="8"/>
  <c r="K218" i="8" s="1"/>
  <c r="I184" i="8"/>
  <c r="M184" i="8" s="1"/>
  <c r="I161" i="8"/>
  <c r="N161" i="8" s="1"/>
  <c r="I119" i="8"/>
  <c r="N119" i="8" s="1"/>
  <c r="I336" i="8"/>
  <c r="L336" i="8" s="1"/>
  <c r="I293" i="8"/>
  <c r="N293" i="8" s="1"/>
  <c r="I254" i="8"/>
  <c r="N254" i="8" s="1"/>
  <c r="I231" i="8"/>
  <c r="M231" i="8" s="1"/>
  <c r="I202" i="8"/>
  <c r="I183" i="8"/>
  <c r="I149" i="8"/>
  <c r="N149" i="8" s="1"/>
  <c r="I349" i="8"/>
  <c r="N349" i="8" s="1"/>
  <c r="I292" i="8"/>
  <c r="I243" i="8"/>
  <c r="N243" i="8" s="1"/>
  <c r="I222" i="8"/>
  <c r="M222" i="8" s="1"/>
  <c r="I195" i="8"/>
  <c r="M195" i="8" s="1"/>
  <c r="I145" i="8"/>
  <c r="N145" i="8" s="1"/>
  <c r="I352" i="8"/>
  <c r="K352" i="8" s="1"/>
  <c r="I324" i="8"/>
  <c r="K324" i="8" s="1"/>
  <c r="I304" i="8"/>
  <c r="M304" i="8" s="1"/>
  <c r="I256" i="8"/>
  <c r="I221" i="8"/>
  <c r="L221" i="8"/>
  <c r="I194" i="8"/>
  <c r="I177" i="8"/>
  <c r="L177" i="8" s="1"/>
  <c r="I143" i="8"/>
  <c r="L143" i="8" s="1"/>
  <c r="I162" i="8"/>
  <c r="I142" i="8"/>
  <c r="K142" i="8" s="1"/>
  <c r="I122" i="8"/>
  <c r="N122" i="8" s="1"/>
  <c r="I345" i="8"/>
  <c r="I330" i="8"/>
  <c r="M330" i="8" s="1"/>
  <c r="I300" i="8"/>
  <c r="N300" i="8" s="1"/>
  <c r="I279" i="8"/>
  <c r="K279" i="8" s="1"/>
  <c r="I234" i="8"/>
  <c r="L234" i="8" s="1"/>
  <c r="I214" i="8"/>
  <c r="K214" i="8" s="1"/>
  <c r="I191" i="8"/>
  <c r="N191" i="8" s="1"/>
  <c r="I169" i="8"/>
  <c r="I151" i="8"/>
  <c r="L151" i="8" s="1"/>
  <c r="I130" i="8"/>
  <c r="K130" i="8" s="1"/>
  <c r="I329" i="8"/>
  <c r="M329" i="8" s="1"/>
  <c r="I319" i="8"/>
  <c r="L319" i="8" s="1"/>
  <c r="I310" i="8"/>
  <c r="I297" i="8"/>
  <c r="M297" i="8" s="1"/>
  <c r="I286" i="8"/>
  <c r="N286" i="8" s="1"/>
  <c r="I278" i="8"/>
  <c r="I270" i="8"/>
  <c r="L270" i="8" s="1"/>
  <c r="I262" i="8"/>
  <c r="M262" i="8" s="1"/>
  <c r="I251" i="8"/>
  <c r="L251" i="8" s="1"/>
  <c r="I240" i="8"/>
  <c r="M240" i="8" s="1"/>
  <c r="I228" i="8"/>
  <c r="N228" i="8" s="1"/>
  <c r="I212" i="8"/>
  <c r="L212" i="8" s="1"/>
  <c r="I197" i="8"/>
  <c r="I179" i="8"/>
  <c r="L179" i="8" s="1"/>
  <c r="I156" i="8"/>
  <c r="L156" i="8" s="1"/>
  <c r="I140" i="8"/>
  <c r="M140" i="8" s="1"/>
  <c r="I125" i="8"/>
  <c r="L125" i="8" s="1"/>
  <c r="I223" i="8"/>
  <c r="L223" i="8" s="1"/>
  <c r="N223" i="8"/>
  <c r="I196" i="8"/>
  <c r="N196" i="8" s="1"/>
  <c r="K196" i="8"/>
  <c r="I174" i="8"/>
  <c r="N174" i="8" s="1"/>
  <c r="I138" i="8"/>
  <c r="L138" i="8" s="1"/>
  <c r="I346" i="8"/>
  <c r="K346" i="8" s="1"/>
  <c r="I275" i="8"/>
  <c r="L275" i="8" s="1"/>
  <c r="I239" i="8"/>
  <c r="M239" i="8" s="1"/>
  <c r="I215" i="8"/>
  <c r="K215" i="8" s="1"/>
  <c r="I178" i="8"/>
  <c r="L178" i="8" s="1"/>
  <c r="I134" i="8"/>
  <c r="M134" i="8" s="1"/>
  <c r="I341" i="8"/>
  <c r="N341" i="8" s="1"/>
  <c r="I320" i="8"/>
  <c r="M320" i="8" s="1"/>
  <c r="I299" i="8"/>
  <c r="K299" i="8" s="1"/>
  <c r="I252" i="8"/>
  <c r="N252" i="8" s="1"/>
  <c r="I213" i="8"/>
  <c r="N213" i="8" s="1"/>
  <c r="I190" i="8"/>
  <c r="N190" i="8" s="1"/>
  <c r="I173" i="8"/>
  <c r="K173" i="8" s="1"/>
  <c r="I133" i="8"/>
  <c r="N133" i="8" s="1"/>
  <c r="I158" i="8"/>
  <c r="M158" i="8" s="1"/>
  <c r="I137" i="8"/>
  <c r="N137" i="8" s="1"/>
  <c r="I116" i="8"/>
  <c r="N116" i="8" s="1"/>
  <c r="I340" i="8"/>
  <c r="N340" i="8" s="1"/>
  <c r="I325" i="8"/>
  <c r="N325" i="8" s="1"/>
  <c r="I294" i="8"/>
  <c r="N294" i="8" s="1"/>
  <c r="I271" i="8"/>
  <c r="K271" i="8" s="1"/>
  <c r="I230" i="8"/>
  <c r="N230" i="8" s="1"/>
  <c r="I209" i="8"/>
  <c r="N209" i="8" s="1"/>
  <c r="I188" i="8"/>
  <c r="M188" i="8" s="1"/>
  <c r="I167" i="8"/>
  <c r="K167" i="8" s="1"/>
  <c r="I146" i="8"/>
  <c r="M146" i="8" s="1"/>
  <c r="I120" i="8"/>
  <c r="N120" i="8" s="1"/>
  <c r="I328" i="8"/>
  <c r="L328" i="8" s="1"/>
  <c r="I317" i="8"/>
  <c r="L317" i="8" s="1"/>
  <c r="I307" i="8"/>
  <c r="K307" i="8" s="1"/>
  <c r="I296" i="8"/>
  <c r="M296" i="8" s="1"/>
  <c r="I284" i="8"/>
  <c r="N284" i="8" s="1"/>
  <c r="I276" i="8"/>
  <c r="N276" i="8" s="1"/>
  <c r="I268" i="8"/>
  <c r="N268" i="8" s="1"/>
  <c r="I260" i="8"/>
  <c r="N260" i="8" s="1"/>
  <c r="I249" i="8"/>
  <c r="L249" i="8" s="1"/>
  <c r="I238" i="8"/>
  <c r="K238" i="8" s="1"/>
  <c r="I224" i="8"/>
  <c r="L224" i="8" s="1"/>
  <c r="I208" i="8"/>
  <c r="L208" i="8" s="1"/>
  <c r="I192" i="8"/>
  <c r="M192" i="8" s="1"/>
  <c r="I170" i="8"/>
  <c r="N170" i="8" s="1"/>
  <c r="I152" i="8"/>
  <c r="K152" i="8" s="1"/>
  <c r="I136" i="8"/>
  <c r="M136" i="8" s="1"/>
  <c r="I121" i="8"/>
  <c r="N121" i="8" s="1"/>
  <c r="R70" i="13"/>
  <c r="H70" i="13" s="1"/>
  <c r="I104" i="8"/>
  <c r="K104" i="8" s="1"/>
  <c r="I73" i="8"/>
  <c r="N73" i="8" s="1"/>
  <c r="I100" i="8"/>
  <c r="N100" i="8" s="1"/>
  <c r="L100" i="8"/>
  <c r="I84" i="8"/>
  <c r="L84" i="8" s="1"/>
  <c r="I95" i="8"/>
  <c r="K95" i="8" s="1"/>
  <c r="I92" i="8"/>
  <c r="N92" i="8" s="1"/>
  <c r="I90" i="8"/>
  <c r="K90" i="8" s="1"/>
  <c r="I74" i="8"/>
  <c r="K74" i="8" s="1"/>
  <c r="I80" i="8"/>
  <c r="K80" i="8" s="1"/>
  <c r="I85" i="8"/>
  <c r="M85" i="8" s="1"/>
  <c r="I78" i="8"/>
  <c r="L78" i="8" s="1"/>
  <c r="I109" i="8"/>
  <c r="N109" i="8" s="1"/>
  <c r="I105" i="8"/>
  <c r="K105" i="8" s="1"/>
  <c r="I110" i="8"/>
  <c r="N110" i="8" s="1"/>
  <c r="I83" i="8"/>
  <c r="L83" i="8" s="1"/>
  <c r="I106" i="8"/>
  <c r="L106" i="8" s="1"/>
  <c r="I82" i="8"/>
  <c r="M82" i="8" s="1"/>
  <c r="I94" i="8"/>
  <c r="K94" i="8" s="1"/>
  <c r="I97" i="8"/>
  <c r="K97" i="8" s="1"/>
  <c r="I103" i="8"/>
  <c r="K103" i="8" s="1"/>
  <c r="I88" i="8"/>
  <c r="L88" i="8" s="1"/>
  <c r="I81" i="8"/>
  <c r="K81" i="8" s="1"/>
  <c r="I99" i="8"/>
  <c r="L99" i="8" s="1"/>
  <c r="I79" i="8"/>
  <c r="L79" i="8" s="1"/>
  <c r="I87" i="8"/>
  <c r="N87" i="8" s="1"/>
  <c r="I76" i="8"/>
  <c r="L76" i="8" s="1"/>
  <c r="I102" i="8"/>
  <c r="M102" i="8" s="1"/>
  <c r="I91" i="8"/>
  <c r="L91" i="8" s="1"/>
  <c r="I98" i="8"/>
  <c r="M98" i="8" s="1"/>
  <c r="I93" i="8"/>
  <c r="K93" i="8" s="1"/>
  <c r="I75" i="8"/>
  <c r="K75" i="8" s="1"/>
  <c r="I89" i="8"/>
  <c r="L89" i="8" s="1"/>
  <c r="I107" i="8"/>
  <c r="K107" i="8" s="1"/>
  <c r="I108" i="8"/>
  <c r="K108" i="8" s="1"/>
  <c r="I101" i="8"/>
  <c r="K101" i="8" s="1"/>
  <c r="I77" i="8"/>
  <c r="M77" i="8" s="1"/>
  <c r="I86" i="8"/>
  <c r="M86" i="8" s="1"/>
  <c r="I96" i="8"/>
  <c r="L96" i="8" s="1"/>
  <c r="S88" i="13"/>
  <c r="S89" i="12"/>
  <c r="S85" i="12"/>
  <c r="R74" i="12"/>
  <c r="H74" i="12" s="1"/>
  <c r="S77" i="12"/>
  <c r="R74" i="13"/>
  <c r="H74" i="13" s="1"/>
  <c r="S76" i="12"/>
  <c r="R78" i="13"/>
  <c r="H78" i="13" s="1"/>
  <c r="R82" i="12"/>
  <c r="H82" i="12" s="1"/>
  <c r="S80" i="12"/>
  <c r="S82" i="13"/>
  <c r="R73" i="13"/>
  <c r="H73" i="13" s="1"/>
  <c r="S80" i="13"/>
  <c r="K71" i="8"/>
  <c r="S84" i="13"/>
  <c r="R83" i="13"/>
  <c r="H83" i="13" s="1"/>
  <c r="R88" i="12"/>
  <c r="H88" i="12" s="1"/>
  <c r="N71" i="8"/>
  <c r="S83" i="13"/>
  <c r="R70" i="12"/>
  <c r="H70" i="12" s="1"/>
  <c r="I70" i="8"/>
  <c r="N70" i="8" s="1"/>
  <c r="I72" i="8"/>
  <c r="M72" i="8" s="1"/>
  <c r="I67" i="8"/>
  <c r="K67" i="8" s="1"/>
  <c r="L71" i="8"/>
  <c r="I68" i="8"/>
  <c r="N68" i="8" s="1"/>
  <c r="I69" i="8"/>
  <c r="R84" i="13"/>
  <c r="H84" i="13" s="1"/>
  <c r="R91" i="13"/>
  <c r="H91" i="13" s="1"/>
  <c r="R92" i="13"/>
  <c r="H92" i="13" s="1"/>
  <c r="R75" i="13"/>
  <c r="H75" i="13" s="1"/>
  <c r="R76" i="13"/>
  <c r="H76" i="13" s="1"/>
  <c r="R85" i="13"/>
  <c r="H85" i="13" s="1"/>
  <c r="S74" i="13"/>
  <c r="S75" i="13"/>
  <c r="S70" i="13"/>
  <c r="S71" i="13"/>
  <c r="S78" i="13"/>
  <c r="S79" i="13"/>
  <c r="S86" i="13"/>
  <c r="S87" i="13"/>
  <c r="R87" i="13"/>
  <c r="H87" i="13" s="1"/>
  <c r="R88" i="13"/>
  <c r="H88" i="13" s="1"/>
  <c r="R79" i="13"/>
  <c r="H79" i="13" s="1"/>
  <c r="R80" i="13"/>
  <c r="H80" i="13" s="1"/>
  <c r="R71" i="13"/>
  <c r="H71" i="13" s="1"/>
  <c r="R72" i="13"/>
  <c r="H72" i="13" s="1"/>
  <c r="S90" i="13"/>
  <c r="S91" i="13"/>
  <c r="R77" i="13"/>
  <c r="H77" i="13" s="1"/>
  <c r="R89" i="13"/>
  <c r="H89" i="13" s="1"/>
  <c r="R72" i="12"/>
  <c r="H72" i="12" s="1"/>
  <c r="R84" i="12"/>
  <c r="H84" i="12" s="1"/>
  <c r="R78" i="12"/>
  <c r="H78" i="12" s="1"/>
  <c r="R80" i="12"/>
  <c r="H80" i="12" s="1"/>
  <c r="S86" i="12"/>
  <c r="S87" i="12"/>
  <c r="S88" i="12"/>
  <c r="R91" i="12"/>
  <c r="H91" i="12" s="1"/>
  <c r="R92" i="12"/>
  <c r="H92" i="12" s="1"/>
  <c r="R83" i="12"/>
  <c r="H83" i="12" s="1"/>
  <c r="R87" i="12"/>
  <c r="H87" i="12" s="1"/>
  <c r="R71" i="12"/>
  <c r="H71" i="12" s="1"/>
  <c r="R79" i="12"/>
  <c r="H79" i="12" s="1"/>
  <c r="S74" i="12"/>
  <c r="S75" i="12"/>
  <c r="S78" i="12"/>
  <c r="S79" i="12"/>
  <c r="S70" i="12"/>
  <c r="S71" i="12"/>
  <c r="R76" i="12"/>
  <c r="H76" i="12" s="1"/>
  <c r="S82" i="12"/>
  <c r="S83" i="12"/>
  <c r="S72" i="12"/>
  <c r="R75" i="12"/>
  <c r="H75" i="12" s="1"/>
  <c r="S84" i="12"/>
  <c r="S90" i="12"/>
  <c r="S91" i="12"/>
  <c r="A3" i="5"/>
  <c r="N307" i="8" l="1"/>
  <c r="M279" i="8"/>
  <c r="N184" i="8"/>
  <c r="K280" i="8"/>
  <c r="L148" i="8"/>
  <c r="K86" i="8"/>
  <c r="N94" i="8"/>
  <c r="N305" i="8"/>
  <c r="M135" i="8"/>
  <c r="L74" i="8"/>
  <c r="N328" i="8"/>
  <c r="M142" i="8"/>
  <c r="N298" i="8"/>
  <c r="L235" i="8"/>
  <c r="L272" i="8"/>
  <c r="K287" i="8"/>
  <c r="M227" i="8"/>
  <c r="K118" i="8"/>
  <c r="L85" i="8"/>
  <c r="K84" i="8"/>
  <c r="K136" i="8"/>
  <c r="N142" i="8"/>
  <c r="M145" i="8"/>
  <c r="M315" i="8"/>
  <c r="L264" i="8"/>
  <c r="K272" i="8"/>
  <c r="M257" i="8"/>
  <c r="M305" i="8"/>
  <c r="K147" i="8"/>
  <c r="L129" i="8"/>
  <c r="N255" i="8"/>
  <c r="M101" i="8"/>
  <c r="K328" i="8"/>
  <c r="L146" i="8"/>
  <c r="N138" i="8"/>
  <c r="M196" i="8"/>
  <c r="L142" i="8"/>
  <c r="L145" i="8"/>
  <c r="K254" i="8"/>
  <c r="K264" i="8"/>
  <c r="L287" i="8"/>
  <c r="L305" i="8"/>
  <c r="L348" i="8"/>
  <c r="L247" i="8"/>
  <c r="K185" i="8"/>
  <c r="N193" i="8"/>
  <c r="M139" i="8"/>
  <c r="K259" i="8"/>
  <c r="A15" i="16"/>
  <c r="J15" i="16" s="1"/>
  <c r="T15" i="16" s="1"/>
  <c r="J5" i="16"/>
  <c r="T14" i="16"/>
  <c r="T11" i="16"/>
  <c r="T10" i="16"/>
  <c r="T9" i="16"/>
  <c r="T12" i="16"/>
  <c r="T8" i="16"/>
  <c r="Q41" i="16"/>
  <c r="S40" i="16" s="1"/>
  <c r="L41" i="16"/>
  <c r="M41" i="16" s="1"/>
  <c r="P41" i="16"/>
  <c r="R40" i="16" s="1"/>
  <c r="H40" i="16" s="1"/>
  <c r="T6" i="16"/>
  <c r="K58" i="5"/>
  <c r="I58" i="5"/>
  <c r="C42" i="16" s="1"/>
  <c r="J58" i="5"/>
  <c r="G59" i="5"/>
  <c r="H59" i="5"/>
  <c r="L59" i="5"/>
  <c r="E59" i="5"/>
  <c r="F59" i="5"/>
  <c r="D59" i="5"/>
  <c r="K102" i="8"/>
  <c r="N152" i="8"/>
  <c r="N173" i="8"/>
  <c r="N251" i="8"/>
  <c r="K119" i="8"/>
  <c r="L280" i="8"/>
  <c r="K289" i="8"/>
  <c r="N334" i="8"/>
  <c r="M126" i="8"/>
  <c r="M112" i="8"/>
  <c r="K199" i="8"/>
  <c r="L267" i="8"/>
  <c r="M159" i="8"/>
  <c r="M166" i="8"/>
  <c r="M267" i="8"/>
  <c r="M229" i="8"/>
  <c r="N159" i="8"/>
  <c r="L189" i="8"/>
  <c r="L282" i="8"/>
  <c r="L318" i="8"/>
  <c r="N108" i="8"/>
  <c r="N81" i="8"/>
  <c r="M103" i="8"/>
  <c r="N84" i="8"/>
  <c r="K100" i="8"/>
  <c r="N136" i="8"/>
  <c r="N224" i="8"/>
  <c r="L214" i="8"/>
  <c r="K349" i="8"/>
  <c r="N219" i="8"/>
  <c r="M220" i="8"/>
  <c r="L101" i="8"/>
  <c r="M108" i="8"/>
  <c r="N75" i="8"/>
  <c r="L81" i="8"/>
  <c r="N103" i="8"/>
  <c r="N85" i="8"/>
  <c r="N74" i="8"/>
  <c r="M84" i="8"/>
  <c r="M100" i="8"/>
  <c r="M271" i="8"/>
  <c r="L213" i="8"/>
  <c r="K251" i="8"/>
  <c r="N214" i="8"/>
  <c r="L352" i="8"/>
  <c r="M243" i="8"/>
  <c r="M119" i="8"/>
  <c r="K161" i="8"/>
  <c r="M289" i="8"/>
  <c r="K301" i="8"/>
  <c r="K172" i="8"/>
  <c r="N187" i="8"/>
  <c r="K166" i="8"/>
  <c r="N220" i="8"/>
  <c r="L266" i="8"/>
  <c r="N131" i="8"/>
  <c r="L186" i="8"/>
  <c r="K318" i="8"/>
  <c r="N311" i="8"/>
  <c r="K250" i="8"/>
  <c r="N211" i="8"/>
  <c r="K335" i="8"/>
  <c r="M110" i="8"/>
  <c r="N101" i="8"/>
  <c r="M75" i="8"/>
  <c r="M99" i="8"/>
  <c r="K110" i="8"/>
  <c r="K85" i="8"/>
  <c r="M121" i="8"/>
  <c r="M152" i="8"/>
  <c r="N238" i="8"/>
  <c r="L188" i="8"/>
  <c r="M137" i="8"/>
  <c r="L134" i="8"/>
  <c r="N275" i="8"/>
  <c r="K156" i="8"/>
  <c r="K179" i="8"/>
  <c r="M270" i="8"/>
  <c r="N130" i="8"/>
  <c r="M214" i="8"/>
  <c r="N279" i="8"/>
  <c r="N324" i="8"/>
  <c r="N352" i="8"/>
  <c r="L195" i="8"/>
  <c r="L243" i="8"/>
  <c r="K336" i="8"/>
  <c r="N344" i="8"/>
  <c r="N235" i="8"/>
  <c r="M153" i="8"/>
  <c r="K343" i="8"/>
  <c r="K288" i="8"/>
  <c r="M314" i="8"/>
  <c r="N128" i="8"/>
  <c r="N160" i="8"/>
  <c r="L200" i="8"/>
  <c r="K245" i="8"/>
  <c r="M264" i="8"/>
  <c r="M272" i="8"/>
  <c r="M280" i="8"/>
  <c r="L289" i="8"/>
  <c r="K157" i="8"/>
  <c r="K198" i="8"/>
  <c r="M219" i="8"/>
  <c r="L332" i="8"/>
  <c r="K265" i="8"/>
  <c r="L75" i="8"/>
  <c r="L110" i="8"/>
  <c r="K121" i="8"/>
  <c r="K170" i="8"/>
  <c r="N317" i="8"/>
  <c r="K188" i="8"/>
  <c r="L116" i="8"/>
  <c r="L158" i="8"/>
  <c r="K213" i="8"/>
  <c r="M341" i="8"/>
  <c r="K134" i="8"/>
  <c r="L215" i="8"/>
  <c r="M275" i="8"/>
  <c r="N156" i="8"/>
  <c r="N179" i="8"/>
  <c r="M228" i="8"/>
  <c r="L240" i="8"/>
  <c r="L262" i="8"/>
  <c r="L297" i="8"/>
  <c r="L329" i="8"/>
  <c r="M130" i="8"/>
  <c r="L279" i="8"/>
  <c r="M324" i="8"/>
  <c r="N195" i="8"/>
  <c r="N218" i="8"/>
  <c r="K322" i="8"/>
  <c r="L344" i="8"/>
  <c r="K115" i="8"/>
  <c r="L111" i="8"/>
  <c r="K153" i="8"/>
  <c r="L172" i="8"/>
  <c r="M348" i="8"/>
  <c r="N126" i="8"/>
  <c r="K114" i="8"/>
  <c r="K129" i="8"/>
  <c r="M327" i="8"/>
  <c r="M263" i="8"/>
  <c r="L248" i="8"/>
  <c r="N188" i="8"/>
  <c r="L341" i="8"/>
  <c r="N134" i="8"/>
  <c r="K275" i="8"/>
  <c r="N140" i="8"/>
  <c r="M156" i="8"/>
  <c r="K329" i="8"/>
  <c r="N304" i="8"/>
  <c r="K195" i="8"/>
  <c r="N322" i="8"/>
  <c r="M111" i="8"/>
  <c r="L342" i="8"/>
  <c r="L113" i="8"/>
  <c r="L144" i="8"/>
  <c r="L333" i="8"/>
  <c r="L157" i="8"/>
  <c r="K334" i="8"/>
  <c r="N348" i="8"/>
  <c r="L126" i="8"/>
  <c r="M114" i="8"/>
  <c r="N309" i="8"/>
  <c r="K187" i="8"/>
  <c r="K339" i="8"/>
  <c r="M129" i="8"/>
  <c r="M185" i="8"/>
  <c r="K258" i="8"/>
  <c r="K263" i="8"/>
  <c r="M248" i="8"/>
  <c r="N127" i="8"/>
  <c r="L241" i="8"/>
  <c r="N318" i="8"/>
  <c r="K205" i="8"/>
  <c r="K311" i="8"/>
  <c r="L351" i="8"/>
  <c r="L259" i="8"/>
  <c r="L197" i="8"/>
  <c r="N197" i="8"/>
  <c r="M194" i="8"/>
  <c r="N194" i="8"/>
  <c r="N183" i="8"/>
  <c r="M183" i="8"/>
  <c r="K183" i="8"/>
  <c r="M226" i="8"/>
  <c r="K226" i="8"/>
  <c r="L226" i="8"/>
  <c r="M326" i="8"/>
  <c r="N326" i="8"/>
  <c r="K326" i="8"/>
  <c r="L326" i="8"/>
  <c r="N86" i="8"/>
  <c r="L108" i="8"/>
  <c r="M79" i="8"/>
  <c r="M78" i="8"/>
  <c r="L92" i="8"/>
  <c r="N104" i="8"/>
  <c r="L136" i="8"/>
  <c r="L152" i="8"/>
  <c r="M208" i="8"/>
  <c r="M224" i="8"/>
  <c r="N296" i="8"/>
  <c r="M307" i="8"/>
  <c r="M317" i="8"/>
  <c r="L271" i="8"/>
  <c r="K294" i="8"/>
  <c r="L340" i="8"/>
  <c r="M252" i="8"/>
  <c r="L239" i="8"/>
  <c r="M174" i="8"/>
  <c r="L196" i="8"/>
  <c r="M179" i="8"/>
  <c r="K212" i="8"/>
  <c r="N270" i="8"/>
  <c r="K270" i="8"/>
  <c r="L286" i="8"/>
  <c r="N345" i="8"/>
  <c r="M345" i="8"/>
  <c r="L345" i="8"/>
  <c r="M162" i="8"/>
  <c r="N162" i="8"/>
  <c r="M202" i="8"/>
  <c r="L202" i="8"/>
  <c r="K202" i="8"/>
  <c r="M321" i="8"/>
  <c r="L321" i="8"/>
  <c r="K321" i="8"/>
  <c r="K242" i="8"/>
  <c r="L242" i="8"/>
  <c r="L154" i="8"/>
  <c r="K154" i="8"/>
  <c r="N154" i="8"/>
  <c r="N278" i="8"/>
  <c r="K278" i="8"/>
  <c r="L169" i="8"/>
  <c r="K169" i="8"/>
  <c r="M244" i="8"/>
  <c r="K244" i="8"/>
  <c r="L244" i="8"/>
  <c r="N225" i="8"/>
  <c r="M225" i="8"/>
  <c r="K225" i="8"/>
  <c r="M236" i="8"/>
  <c r="L236" i="8"/>
  <c r="K236" i="8"/>
  <c r="N283" i="8"/>
  <c r="L283" i="8"/>
  <c r="K283" i="8"/>
  <c r="M312" i="8"/>
  <c r="N312" i="8"/>
  <c r="L312" i="8"/>
  <c r="K312" i="8"/>
  <c r="M165" i="8"/>
  <c r="N165" i="8"/>
  <c r="K165" i="8"/>
  <c r="L165" i="8"/>
  <c r="L86" i="8"/>
  <c r="K79" i="8"/>
  <c r="M81" i="8"/>
  <c r="M97" i="8"/>
  <c r="K92" i="8"/>
  <c r="L73" i="8"/>
  <c r="K224" i="8"/>
  <c r="L296" i="8"/>
  <c r="L307" i="8"/>
  <c r="K317" i="8"/>
  <c r="L209" i="8"/>
  <c r="N271" i="8"/>
  <c r="M294" i="8"/>
  <c r="M340" i="8"/>
  <c r="L137" i="8"/>
  <c r="L190" i="8"/>
  <c r="M213" i="8"/>
  <c r="M299" i="8"/>
  <c r="L320" i="8"/>
  <c r="M178" i="8"/>
  <c r="K174" i="8"/>
  <c r="M212" i="8"/>
  <c r="L228" i="8"/>
  <c r="K228" i="8"/>
  <c r="N262" i="8"/>
  <c r="K262" i="8"/>
  <c r="L278" i="8"/>
  <c r="M310" i="8"/>
  <c r="L310" i="8"/>
  <c r="K300" i="8"/>
  <c r="M300" i="8"/>
  <c r="K345" i="8"/>
  <c r="N221" i="8"/>
  <c r="K221" i="8"/>
  <c r="L293" i="8"/>
  <c r="K293" i="8"/>
  <c r="M293" i="8"/>
  <c r="M218" i="8"/>
  <c r="L218" i="8"/>
  <c r="K277" i="8"/>
  <c r="L277" i="8"/>
  <c r="N277" i="8"/>
  <c r="N175" i="8"/>
  <c r="M175" i="8"/>
  <c r="K175" i="8"/>
  <c r="M163" i="8"/>
  <c r="L163" i="8"/>
  <c r="K168" i="8"/>
  <c r="L168" i="8"/>
  <c r="M168" i="8"/>
  <c r="L273" i="8"/>
  <c r="M242" i="8"/>
  <c r="M181" i="8"/>
  <c r="L181" i="8"/>
  <c r="K181" i="8"/>
  <c r="N181" i="8"/>
  <c r="M308" i="8"/>
  <c r="N308" i="8"/>
  <c r="N201" i="8"/>
  <c r="M201" i="8"/>
  <c r="K201" i="8"/>
  <c r="M261" i="8"/>
  <c r="K261" i="8"/>
  <c r="L261" i="8"/>
  <c r="M210" i="8"/>
  <c r="N210" i="8"/>
  <c r="N291" i="8"/>
  <c r="L291" i="8"/>
  <c r="M106" i="8"/>
  <c r="M109" i="8"/>
  <c r="N90" i="8"/>
  <c r="M92" i="8"/>
  <c r="M73" i="8"/>
  <c r="L120" i="8"/>
  <c r="L167" i="8"/>
  <c r="N299" i="8"/>
  <c r="K178" i="8"/>
  <c r="K239" i="8"/>
  <c r="M125" i="8"/>
  <c r="M278" i="8"/>
  <c r="M286" i="8"/>
  <c r="K286" i="8"/>
  <c r="M169" i="8"/>
  <c r="N234" i="8"/>
  <c r="K234" i="8"/>
  <c r="L330" i="8"/>
  <c r="K330" i="8"/>
  <c r="N330" i="8"/>
  <c r="M256" i="8"/>
  <c r="K256" i="8"/>
  <c r="N256" i="8"/>
  <c r="N292" i="8"/>
  <c r="M292" i="8"/>
  <c r="L183" i="8"/>
  <c r="N244" i="8"/>
  <c r="N274" i="8"/>
  <c r="K274" i="8"/>
  <c r="M274" i="8"/>
  <c r="L225" i="8"/>
  <c r="N236" i="8"/>
  <c r="L171" i="8"/>
  <c r="M233" i="8"/>
  <c r="L233" i="8"/>
  <c r="M283" i="8"/>
  <c r="L150" i="8"/>
  <c r="M150" i="8"/>
  <c r="K150" i="8"/>
  <c r="N226" i="8"/>
  <c r="L204" i="8"/>
  <c r="M204" i="8"/>
  <c r="L246" i="8"/>
  <c r="N246" i="8"/>
  <c r="M246" i="8"/>
  <c r="K246" i="8"/>
  <c r="L303" i="8"/>
  <c r="N303" i="8"/>
  <c r="K303" i="8"/>
  <c r="M303" i="8"/>
  <c r="N316" i="8"/>
  <c r="L316" i="8"/>
  <c r="K122" i="8"/>
  <c r="L304" i="8"/>
  <c r="L324" i="8"/>
  <c r="M352" i="8"/>
  <c r="K145" i="8"/>
  <c r="M254" i="8"/>
  <c r="M336" i="8"/>
  <c r="K184" i="8"/>
  <c r="K298" i="8"/>
  <c r="M322" i="8"/>
  <c r="K344" i="8"/>
  <c r="L115" i="8"/>
  <c r="N315" i="8"/>
  <c r="K111" i="8"/>
  <c r="L206" i="8"/>
  <c r="K342" i="8"/>
  <c r="K217" i="8"/>
  <c r="N295" i="8"/>
  <c r="L323" i="8"/>
  <c r="N135" i="8"/>
  <c r="M157" i="8"/>
  <c r="L219" i="8"/>
  <c r="L112" i="8"/>
  <c r="M199" i="8"/>
  <c r="N227" i="8"/>
  <c r="N267" i="8"/>
  <c r="K229" i="8"/>
  <c r="K309" i="8"/>
  <c r="M118" i="8"/>
  <c r="K159" i="8"/>
  <c r="K237" i="8"/>
  <c r="L302" i="8"/>
  <c r="N189" i="8"/>
  <c r="M247" i="8"/>
  <c r="K347" i="8"/>
  <c r="M148" i="8"/>
  <c r="N166" i="8"/>
  <c r="N185" i="8"/>
  <c r="L258" i="8"/>
  <c r="M131" i="8"/>
  <c r="K193" i="8"/>
  <c r="M255" i="8"/>
  <c r="N250" i="8"/>
  <c r="M250" i="8"/>
  <c r="M232" i="8"/>
  <c r="M147" i="8"/>
  <c r="K112" i="8"/>
  <c r="K227" i="8"/>
  <c r="K155" i="8"/>
  <c r="M237" i="8"/>
  <c r="K282" i="8"/>
  <c r="N265" i="8"/>
  <c r="M193" i="8"/>
  <c r="L255" i="8"/>
  <c r="M351" i="8"/>
  <c r="M259" i="8"/>
  <c r="N89" i="8"/>
  <c r="K91" i="8"/>
  <c r="N102" i="8"/>
  <c r="N79" i="8"/>
  <c r="L103" i="8"/>
  <c r="L97" i="8"/>
  <c r="N106" i="8"/>
  <c r="M83" i="8"/>
  <c r="K109" i="8"/>
  <c r="K78" i="8"/>
  <c r="M74" i="8"/>
  <c r="M90" i="8"/>
  <c r="K73" i="8"/>
  <c r="L104" i="8"/>
  <c r="L170" i="8"/>
  <c r="K192" i="8"/>
  <c r="K208" i="8"/>
  <c r="M238" i="8"/>
  <c r="L238" i="8"/>
  <c r="M249" i="8"/>
  <c r="K260" i="8"/>
  <c r="K268" i="8"/>
  <c r="K276" i="8"/>
  <c r="K284" i="8"/>
  <c r="M328" i="8"/>
  <c r="K120" i="8"/>
  <c r="K146" i="8"/>
  <c r="M167" i="8"/>
  <c r="K209" i="8"/>
  <c r="L230" i="8"/>
  <c r="M230" i="8"/>
  <c r="L325" i="8"/>
  <c r="K340" i="8"/>
  <c r="K116" i="8"/>
  <c r="K158" i="8"/>
  <c r="L133" i="8"/>
  <c r="M173" i="8"/>
  <c r="K190" i="8"/>
  <c r="L252" i="8"/>
  <c r="K252" i="8"/>
  <c r="N320" i="8"/>
  <c r="N178" i="8"/>
  <c r="N215" i="8"/>
  <c r="N239" i="8"/>
  <c r="N346" i="8"/>
  <c r="K138" i="8"/>
  <c r="K223" i="8"/>
  <c r="K125" i="8"/>
  <c r="L140" i="8"/>
  <c r="K197" i="8"/>
  <c r="K240" i="8"/>
  <c r="M251" i="8"/>
  <c r="K297" i="8"/>
  <c r="K310" i="8"/>
  <c r="K319" i="8"/>
  <c r="M319" i="8"/>
  <c r="N151" i="8"/>
  <c r="N169" i="8"/>
  <c r="K191" i="8"/>
  <c r="L300" i="8"/>
  <c r="L122" i="8"/>
  <c r="K162" i="8"/>
  <c r="K143" i="8"/>
  <c r="N177" i="8"/>
  <c r="K194" i="8"/>
  <c r="L194" i="8"/>
  <c r="K222" i="8"/>
  <c r="L292" i="8"/>
  <c r="L349" i="8"/>
  <c r="L149" i="8"/>
  <c r="L231" i="8"/>
  <c r="L254" i="8"/>
  <c r="M161" i="8"/>
  <c r="K235" i="8"/>
  <c r="L290" i="8"/>
  <c r="L313" i="8"/>
  <c r="M313" i="8"/>
  <c r="M164" i="8"/>
  <c r="N163" i="8"/>
  <c r="K206" i="8"/>
  <c r="N285" i="8"/>
  <c r="M338" i="8"/>
  <c r="L338" i="8"/>
  <c r="N342" i="8"/>
  <c r="N171" i="8"/>
  <c r="L217" i="8"/>
  <c r="M273" i="8"/>
  <c r="L343" i="8"/>
  <c r="N176" i="8"/>
  <c r="K233" i="8"/>
  <c r="L288" i="8"/>
  <c r="M331" i="8"/>
  <c r="L295" i="8"/>
  <c r="K314" i="8"/>
  <c r="M113" i="8"/>
  <c r="M128" i="8"/>
  <c r="N144" i="8"/>
  <c r="M160" i="8"/>
  <c r="M182" i="8"/>
  <c r="K200" i="8"/>
  <c r="K216" i="8"/>
  <c r="N232" i="8"/>
  <c r="L232" i="8"/>
  <c r="L245" i="8"/>
  <c r="L253" i="8"/>
  <c r="M301" i="8"/>
  <c r="N323" i="8"/>
  <c r="K333" i="8"/>
  <c r="N198" i="8"/>
  <c r="K257" i="8"/>
  <c r="L257" i="8"/>
  <c r="N199" i="8"/>
  <c r="K308" i="8"/>
  <c r="M332" i="8"/>
  <c r="L187" i="8"/>
  <c r="K210" i="8"/>
  <c r="L269" i="8"/>
  <c r="K302" i="8"/>
  <c r="L339" i="8"/>
  <c r="N247" i="8"/>
  <c r="L281" i="8"/>
  <c r="N306" i="8"/>
  <c r="L327" i="8"/>
  <c r="M347" i="8"/>
  <c r="L117" i="8"/>
  <c r="N132" i="8"/>
  <c r="K132" i="8"/>
  <c r="N204" i="8"/>
  <c r="L141" i="8"/>
  <c r="N203" i="8"/>
  <c r="K337" i="8"/>
  <c r="K316" i="8"/>
  <c r="L124" i="8"/>
  <c r="N207" i="8"/>
  <c r="M350" i="8"/>
  <c r="N180" i="8"/>
  <c r="M180" i="8"/>
  <c r="K83" i="8"/>
  <c r="L191" i="8"/>
  <c r="N77" i="8"/>
  <c r="K89" i="8"/>
  <c r="M91" i="8"/>
  <c r="L102" i="8"/>
  <c r="N97" i="8"/>
  <c r="K106" i="8"/>
  <c r="N83" i="8"/>
  <c r="N105" i="8"/>
  <c r="L109" i="8"/>
  <c r="N78" i="8"/>
  <c r="L90" i="8"/>
  <c r="M104" i="8"/>
  <c r="L121" i="8"/>
  <c r="M170" i="8"/>
  <c r="L192" i="8"/>
  <c r="N208" i="8"/>
  <c r="K249" i="8"/>
  <c r="L260" i="8"/>
  <c r="L268" i="8"/>
  <c r="L276" i="8"/>
  <c r="L284" i="8"/>
  <c r="K296" i="8"/>
  <c r="M120" i="8"/>
  <c r="N146" i="8"/>
  <c r="N167" i="8"/>
  <c r="M209" i="8"/>
  <c r="K230" i="8"/>
  <c r="L294" i="8"/>
  <c r="K325" i="8"/>
  <c r="M116" i="8"/>
  <c r="K137" i="8"/>
  <c r="N158" i="8"/>
  <c r="K133" i="8"/>
  <c r="L173" i="8"/>
  <c r="M190" i="8"/>
  <c r="L299" i="8"/>
  <c r="K320" i="8"/>
  <c r="K341" i="8"/>
  <c r="M215" i="8"/>
  <c r="L346" i="8"/>
  <c r="M138" i="8"/>
  <c r="L174" i="8"/>
  <c r="M223" i="8"/>
  <c r="N125" i="8"/>
  <c r="K140" i="8"/>
  <c r="M197" i="8"/>
  <c r="N212" i="8"/>
  <c r="N240" i="8"/>
  <c r="N297" i="8"/>
  <c r="N310" i="8"/>
  <c r="N319" i="8"/>
  <c r="N329" i="8"/>
  <c r="L130" i="8"/>
  <c r="K151" i="8"/>
  <c r="M191" i="8"/>
  <c r="M234" i="8"/>
  <c r="M122" i="8"/>
  <c r="L162" i="8"/>
  <c r="N143" i="8"/>
  <c r="K177" i="8"/>
  <c r="M221" i="8"/>
  <c r="L256" i="8"/>
  <c r="K304" i="8"/>
  <c r="N222" i="8"/>
  <c r="K243" i="8"/>
  <c r="K292" i="8"/>
  <c r="M349" i="8"/>
  <c r="K149" i="8"/>
  <c r="N202" i="8"/>
  <c r="K231" i="8"/>
  <c r="N336" i="8"/>
  <c r="L119" i="8"/>
  <c r="L161" i="8"/>
  <c r="L184" i="8"/>
  <c r="M298" i="8"/>
  <c r="N290" i="8"/>
  <c r="N313" i="8"/>
  <c r="M115" i="8"/>
  <c r="K164" i="8"/>
  <c r="L164" i="8"/>
  <c r="L315" i="8"/>
  <c r="L153" i="8"/>
  <c r="N206" i="8"/>
  <c r="M285" i="8"/>
  <c r="N338" i="8"/>
  <c r="N168" i="8"/>
  <c r="M171" i="8"/>
  <c r="M217" i="8"/>
  <c r="N273" i="8"/>
  <c r="M343" i="8"/>
  <c r="K176" i="8"/>
  <c r="N233" i="8"/>
  <c r="N288" i="8"/>
  <c r="L331" i="8"/>
  <c r="N321" i="8"/>
  <c r="M295" i="8"/>
  <c r="N314" i="8"/>
  <c r="K113" i="8"/>
  <c r="L128" i="8"/>
  <c r="M144" i="8"/>
  <c r="L160" i="8"/>
  <c r="K182" i="8"/>
  <c r="N200" i="8"/>
  <c r="M216" i="8"/>
  <c r="M245" i="8"/>
  <c r="N253" i="8"/>
  <c r="M253" i="8"/>
  <c r="L301" i="8"/>
  <c r="M323" i="8"/>
  <c r="N333" i="8"/>
  <c r="K135" i="8"/>
  <c r="M172" i="8"/>
  <c r="M198" i="8"/>
  <c r="M287" i="8"/>
  <c r="L334" i="8"/>
  <c r="N147" i="8"/>
  <c r="M154" i="8"/>
  <c r="L308" i="8"/>
  <c r="N332" i="8"/>
  <c r="L114" i="8"/>
  <c r="N155" i="8"/>
  <c r="L201" i="8"/>
  <c r="L229" i="8"/>
  <c r="L309" i="8"/>
  <c r="L210" i="8"/>
  <c r="N237" i="8"/>
  <c r="M269" i="8"/>
  <c r="N302" i="8"/>
  <c r="M339" i="8"/>
  <c r="K189" i="8"/>
  <c r="N281" i="8"/>
  <c r="M306" i="8"/>
  <c r="N327" i="8"/>
  <c r="L347" i="8"/>
  <c r="M117" i="8"/>
  <c r="L132" i="8"/>
  <c r="N148" i="8"/>
  <c r="K204" i="8"/>
  <c r="K220" i="8"/>
  <c r="M258" i="8"/>
  <c r="M266" i="8"/>
  <c r="M282" i="8"/>
  <c r="K141" i="8"/>
  <c r="K203" i="8"/>
  <c r="N263" i="8"/>
  <c r="K291" i="8"/>
  <c r="M337" i="8"/>
  <c r="M123" i="8"/>
  <c r="M186" i="8"/>
  <c r="N186" i="8"/>
  <c r="M316" i="8"/>
  <c r="K124" i="8"/>
  <c r="L207" i="8"/>
  <c r="M265" i="8"/>
  <c r="M127" i="8"/>
  <c r="K241" i="8"/>
  <c r="K139" i="8"/>
  <c r="M205" i="8"/>
  <c r="N350" i="8"/>
  <c r="L180" i="8"/>
  <c r="K211" i="8"/>
  <c r="L222" i="8"/>
  <c r="K290" i="8"/>
  <c r="L182" i="8"/>
  <c r="L77" i="8"/>
  <c r="N107" i="8"/>
  <c r="M89" i="8"/>
  <c r="N98" i="8"/>
  <c r="N192" i="8"/>
  <c r="N249" i="8"/>
  <c r="M260" i="8"/>
  <c r="M268" i="8"/>
  <c r="M276" i="8"/>
  <c r="M284" i="8"/>
  <c r="M325" i="8"/>
  <c r="M133" i="8"/>
  <c r="M346" i="8"/>
  <c r="M151" i="8"/>
  <c r="M143" i="8"/>
  <c r="M177" i="8"/>
  <c r="M149" i="8"/>
  <c r="N231" i="8"/>
  <c r="L285" i="8"/>
  <c r="L176" i="8"/>
  <c r="N331" i="8"/>
  <c r="N216" i="8"/>
  <c r="N269" i="8"/>
  <c r="K306" i="8"/>
  <c r="K117" i="8"/>
  <c r="M141" i="8"/>
  <c r="L203" i="8"/>
  <c r="M291" i="8"/>
  <c r="L337" i="8"/>
  <c r="K123" i="8"/>
  <c r="M124" i="8"/>
  <c r="K207" i="8"/>
  <c r="K127" i="8"/>
  <c r="N241" i="8"/>
  <c r="N139" i="8"/>
  <c r="L205" i="8"/>
  <c r="K351" i="8"/>
  <c r="L350" i="8"/>
  <c r="L211" i="8"/>
  <c r="L21" i="5"/>
  <c r="L94" i="8"/>
  <c r="M105" i="8"/>
  <c r="L80" i="8"/>
  <c r="N95" i="8"/>
  <c r="M80" i="8"/>
  <c r="N93" i="8"/>
  <c r="L93" i="8"/>
  <c r="N99" i="8"/>
  <c r="M94" i="8"/>
  <c r="L105" i="8"/>
  <c r="N80" i="8"/>
  <c r="L95" i="8"/>
  <c r="M93" i="8"/>
  <c r="M95" i="8"/>
  <c r="K99" i="8"/>
  <c r="K96" i="8"/>
  <c r="M96" i="8"/>
  <c r="N91" i="8"/>
  <c r="N96" i="8"/>
  <c r="M107" i="8"/>
  <c r="L87" i="8"/>
  <c r="N76" i="8"/>
  <c r="K76" i="8"/>
  <c r="N82" i="8"/>
  <c r="K87" i="8"/>
  <c r="N88" i="8"/>
  <c r="L107" i="8"/>
  <c r="L98" i="8"/>
  <c r="M87" i="8"/>
  <c r="M88" i="8"/>
  <c r="K82" i="8"/>
  <c r="K77" i="8"/>
  <c r="M76" i="8"/>
  <c r="K88" i="8"/>
  <c r="K98" i="8"/>
  <c r="L82" i="8"/>
  <c r="K72" i="8"/>
  <c r="N72" i="8"/>
  <c r="A5" i="7"/>
  <c r="J5" i="7" s="1"/>
  <c r="A5" i="12"/>
  <c r="J5" i="12" s="1"/>
  <c r="A5" i="13"/>
  <c r="J5" i="13" s="1"/>
  <c r="D21" i="5"/>
  <c r="M68" i="8"/>
  <c r="L68" i="8"/>
  <c r="K68" i="8"/>
  <c r="L67" i="8"/>
  <c r="M70" i="8"/>
  <c r="L70" i="8"/>
  <c r="N67" i="8"/>
  <c r="L72" i="8"/>
  <c r="K70" i="8"/>
  <c r="K69" i="8"/>
  <c r="M69" i="8"/>
  <c r="N69" i="8"/>
  <c r="L69" i="8"/>
  <c r="M67" i="8"/>
  <c r="E4" i="5"/>
  <c r="D4" i="5"/>
  <c r="E3" i="5"/>
  <c r="D3" i="5"/>
  <c r="F4" i="5"/>
  <c r="F3" i="5"/>
  <c r="H21" i="5" l="1"/>
  <c r="M21" i="5"/>
  <c r="P42" i="16"/>
  <c r="R41" i="16" s="1"/>
  <c r="H41" i="16" s="1"/>
  <c r="L42" i="16"/>
  <c r="M42" i="16" s="1"/>
  <c r="Q42" i="16"/>
  <c r="S41" i="16" s="1"/>
  <c r="I59" i="5"/>
  <c r="C43" i="16" s="1"/>
  <c r="K59" i="5"/>
  <c r="E60" i="5"/>
  <c r="F60" i="5"/>
  <c r="G60" i="5"/>
  <c r="H60" i="5"/>
  <c r="L60" i="5"/>
  <c r="J59" i="5"/>
  <c r="D60" i="5"/>
  <c r="F21" i="5"/>
  <c r="G21" i="5"/>
  <c r="E21" i="5"/>
  <c r="G4" i="5"/>
  <c r="I4" i="5"/>
  <c r="H4" i="5"/>
  <c r="G3" i="5"/>
  <c r="H3" i="5"/>
  <c r="I3" i="5"/>
  <c r="L22" i="5"/>
  <c r="N21" i="5" l="1"/>
  <c r="B5" i="16" s="1"/>
  <c r="Q43" i="16"/>
  <c r="S42" i="16" s="1"/>
  <c r="P43" i="16"/>
  <c r="R42" i="16" s="1"/>
  <c r="H42" i="16" s="1"/>
  <c r="L43" i="16"/>
  <c r="M43" i="16" s="1"/>
  <c r="K60" i="5"/>
  <c r="I60" i="5"/>
  <c r="C44" i="16" s="1"/>
  <c r="J60" i="5"/>
  <c r="G61" i="5"/>
  <c r="H61" i="5"/>
  <c r="L61" i="5"/>
  <c r="E61" i="5"/>
  <c r="F61" i="5"/>
  <c r="D61" i="5"/>
  <c r="I21" i="5"/>
  <c r="B5" i="7" s="1"/>
  <c r="T5" i="7" s="1"/>
  <c r="J21" i="5"/>
  <c r="B5" i="12" s="1"/>
  <c r="K21" i="5"/>
  <c r="B5" i="13" s="1"/>
  <c r="D22" i="5"/>
  <c r="M22" i="5" s="1"/>
  <c r="A6" i="12"/>
  <c r="J6" i="12" s="1"/>
  <c r="A6" i="13"/>
  <c r="J6" i="13" s="1"/>
  <c r="A6" i="7"/>
  <c r="J6" i="7" s="1"/>
  <c r="J34" i="8"/>
  <c r="I34" i="8" s="1"/>
  <c r="L34" i="8" s="1"/>
  <c r="J35" i="8"/>
  <c r="J36" i="8"/>
  <c r="I36" i="8" s="1"/>
  <c r="L36" i="8" s="1"/>
  <c r="J37" i="8"/>
  <c r="J38" i="8"/>
  <c r="I38" i="8" s="1"/>
  <c r="L38" i="8" s="1"/>
  <c r="J39" i="8"/>
  <c r="J40" i="8"/>
  <c r="I40" i="8" s="1"/>
  <c r="L40" i="8" s="1"/>
  <c r="J41" i="8"/>
  <c r="J42" i="8"/>
  <c r="I42" i="8" s="1"/>
  <c r="K42" i="8" s="1"/>
  <c r="J43" i="8"/>
  <c r="J44" i="8"/>
  <c r="I44" i="8" s="1"/>
  <c r="K44" i="8" s="1"/>
  <c r="J45" i="8"/>
  <c r="J46" i="8"/>
  <c r="I46" i="8" s="1"/>
  <c r="K46" i="8" s="1"/>
  <c r="J47" i="8"/>
  <c r="J48" i="8"/>
  <c r="I48" i="8" s="1"/>
  <c r="L48" i="8" s="1"/>
  <c r="J49" i="8"/>
  <c r="J50" i="8"/>
  <c r="I50" i="8" s="1"/>
  <c r="K50" i="8" s="1"/>
  <c r="J51" i="8"/>
  <c r="J52" i="8"/>
  <c r="I52" i="8" s="1"/>
  <c r="K52" i="8" s="1"/>
  <c r="J53" i="8"/>
  <c r="J54" i="8"/>
  <c r="I54" i="8" s="1"/>
  <c r="K54" i="8" s="1"/>
  <c r="J55" i="8"/>
  <c r="J56" i="8"/>
  <c r="I56" i="8" s="1"/>
  <c r="K56" i="8" s="1"/>
  <c r="J57" i="8"/>
  <c r="J58" i="8"/>
  <c r="I58" i="8" s="1"/>
  <c r="L58" i="8" s="1"/>
  <c r="J59" i="8"/>
  <c r="J60" i="8"/>
  <c r="I60" i="8" s="1"/>
  <c r="J61" i="8"/>
  <c r="I61" i="8" s="1"/>
  <c r="J62" i="8"/>
  <c r="I62" i="8" s="1"/>
  <c r="K62" i="8" s="1"/>
  <c r="J63" i="8"/>
  <c r="J64" i="8"/>
  <c r="I64" i="8" s="1"/>
  <c r="K64" i="8" s="1"/>
  <c r="J65" i="8"/>
  <c r="J66" i="8"/>
  <c r="I66" i="8" s="1"/>
  <c r="L66" i="8" s="1"/>
  <c r="C4" i="8"/>
  <c r="C5" i="8"/>
  <c r="D5" i="8" s="1"/>
  <c r="C6" i="8"/>
  <c r="D6" i="8" s="1"/>
  <c r="C7" i="8"/>
  <c r="D7" i="8" s="1"/>
  <c r="C8" i="8"/>
  <c r="D8" i="8" s="1"/>
  <c r="G8" i="8" s="1"/>
  <c r="C9" i="8"/>
  <c r="C10" i="8"/>
  <c r="D10" i="8" s="1"/>
  <c r="C11" i="8"/>
  <c r="D11" i="8" s="1"/>
  <c r="C12" i="8"/>
  <c r="D12" i="8" s="1"/>
  <c r="G12" i="8" s="1"/>
  <c r="C13" i="8"/>
  <c r="D13" i="8" s="1"/>
  <c r="C14" i="8"/>
  <c r="D14" i="8" s="1"/>
  <c r="G14" i="8" s="1"/>
  <c r="C15" i="8"/>
  <c r="C16" i="8"/>
  <c r="D16" i="8" s="1"/>
  <c r="C17" i="8"/>
  <c r="D17" i="8" s="1"/>
  <c r="C18" i="8"/>
  <c r="D18" i="8" s="1"/>
  <c r="G18" i="8" s="1"/>
  <c r="C19" i="8"/>
  <c r="C20" i="8"/>
  <c r="D20" i="8" s="1"/>
  <c r="G20" i="8" s="1"/>
  <c r="C21" i="8"/>
  <c r="C22" i="8"/>
  <c r="D22" i="8" s="1"/>
  <c r="G22" i="8" s="1"/>
  <c r="C23" i="8"/>
  <c r="D23" i="8" s="1"/>
  <c r="C24" i="8"/>
  <c r="D24" i="8" s="1"/>
  <c r="G24" i="8" s="1"/>
  <c r="C25" i="8"/>
  <c r="D25" i="8" s="1"/>
  <c r="G25" i="8" s="1"/>
  <c r="C26" i="8"/>
  <c r="D26" i="8" s="1"/>
  <c r="G26" i="8" s="1"/>
  <c r="C27" i="8"/>
  <c r="D27" i="8" s="1"/>
  <c r="J27" i="8"/>
  <c r="I27" i="8" s="1"/>
  <c r="N27" i="8" s="1"/>
  <c r="J28" i="8"/>
  <c r="J29" i="8"/>
  <c r="I29" i="8" s="1"/>
  <c r="M29" i="8" s="1"/>
  <c r="J30" i="8"/>
  <c r="J31" i="8"/>
  <c r="I31" i="8" s="1"/>
  <c r="J32" i="8"/>
  <c r="J33" i="8"/>
  <c r="I33" i="8" s="1"/>
  <c r="N33" i="8" s="1"/>
  <c r="C5" i="16" l="1"/>
  <c r="T5" i="16"/>
  <c r="P44" i="16"/>
  <c r="R43" i="16" s="1"/>
  <c r="H43" i="16" s="1"/>
  <c r="L44" i="16"/>
  <c r="M44" i="16" s="1"/>
  <c r="Q44" i="16"/>
  <c r="S43" i="16" s="1"/>
  <c r="K61" i="5"/>
  <c r="I61" i="5"/>
  <c r="C45" i="16" s="1"/>
  <c r="J61" i="5"/>
  <c r="E62" i="5"/>
  <c r="F62" i="5"/>
  <c r="G62" i="5"/>
  <c r="H62" i="5"/>
  <c r="L62" i="5"/>
  <c r="D62" i="5"/>
  <c r="G22" i="5"/>
  <c r="H22" i="5"/>
  <c r="F22" i="5"/>
  <c r="E22" i="5"/>
  <c r="N22" i="5" s="1"/>
  <c r="B6" i="16" s="1"/>
  <c r="C5" i="13"/>
  <c r="T5" i="13"/>
  <c r="C5" i="12"/>
  <c r="T5" i="12"/>
  <c r="L60" i="8"/>
  <c r="K58" i="8"/>
  <c r="K66" i="8"/>
  <c r="K60" i="8"/>
  <c r="E24" i="8"/>
  <c r="F18" i="8"/>
  <c r="H11" i="8"/>
  <c r="G11" i="8"/>
  <c r="E18" i="8"/>
  <c r="E12" i="8"/>
  <c r="M61" i="8"/>
  <c r="N61" i="8"/>
  <c r="I63" i="8"/>
  <c r="N63" i="8" s="1"/>
  <c r="E14" i="8"/>
  <c r="G13" i="8"/>
  <c r="F8" i="8"/>
  <c r="D4" i="8"/>
  <c r="H4" i="8" s="1"/>
  <c r="L62" i="8"/>
  <c r="G27" i="8"/>
  <c r="F12" i="8"/>
  <c r="I57" i="8"/>
  <c r="K57" i="8" s="1"/>
  <c r="I53" i="8"/>
  <c r="N53" i="8" s="1"/>
  <c r="I49" i="8"/>
  <c r="N49" i="8" s="1"/>
  <c r="I47" i="8"/>
  <c r="N47" i="8" s="1"/>
  <c r="I45" i="8"/>
  <c r="N45" i="8" s="1"/>
  <c r="I43" i="8"/>
  <c r="N43" i="8" s="1"/>
  <c r="I41" i="8"/>
  <c r="N41" i="8" s="1"/>
  <c r="I39" i="8"/>
  <c r="N39" i="8" s="1"/>
  <c r="I37" i="8"/>
  <c r="N37" i="8" s="1"/>
  <c r="I35" i="8"/>
  <c r="N35" i="8" s="1"/>
  <c r="I51" i="8"/>
  <c r="N51" i="8" s="1"/>
  <c r="L64" i="8"/>
  <c r="K61" i="8"/>
  <c r="L61" i="8"/>
  <c r="I59" i="8"/>
  <c r="M59" i="8" s="1"/>
  <c r="L56" i="8"/>
  <c r="L54" i="8"/>
  <c r="L52" i="8"/>
  <c r="L50" i="8"/>
  <c r="L46" i="8"/>
  <c r="L44" i="8"/>
  <c r="L42" i="8"/>
  <c r="I65" i="8"/>
  <c r="M65" i="8" s="1"/>
  <c r="I55" i="8"/>
  <c r="N55" i="8" s="1"/>
  <c r="K48" i="8"/>
  <c r="N48" i="8"/>
  <c r="N40" i="8"/>
  <c r="K40" i="8"/>
  <c r="N38" i="8"/>
  <c r="K38" i="8"/>
  <c r="K36" i="8"/>
  <c r="N36" i="8"/>
  <c r="K34" i="8"/>
  <c r="N34" i="8"/>
  <c r="N64" i="8"/>
  <c r="N58" i="8"/>
  <c r="N54" i="8"/>
  <c r="N46" i="8"/>
  <c r="N66" i="8"/>
  <c r="N62" i="8"/>
  <c r="N60" i="8"/>
  <c r="N56" i="8"/>
  <c r="N52" i="8"/>
  <c r="N50" i="8"/>
  <c r="N44" i="8"/>
  <c r="N42" i="8"/>
  <c r="M66" i="8"/>
  <c r="M64" i="8"/>
  <c r="M62" i="8"/>
  <c r="M60" i="8"/>
  <c r="M58" i="8"/>
  <c r="M56" i="8"/>
  <c r="M54" i="8"/>
  <c r="M52" i="8"/>
  <c r="M50" i="8"/>
  <c r="M48" i="8"/>
  <c r="M46" i="8"/>
  <c r="M44" i="8"/>
  <c r="M42" i="8"/>
  <c r="M40" i="8"/>
  <c r="M38" i="8"/>
  <c r="M36" i="8"/>
  <c r="M34" i="8"/>
  <c r="G10" i="8"/>
  <c r="F10" i="8"/>
  <c r="H10" i="8"/>
  <c r="N31" i="8"/>
  <c r="K31" i="8"/>
  <c r="L31" i="8"/>
  <c r="G6" i="8"/>
  <c r="H6" i="8"/>
  <c r="L27" i="8"/>
  <c r="H27" i="8"/>
  <c r="F26" i="8"/>
  <c r="F20" i="8"/>
  <c r="E10" i="8"/>
  <c r="H8" i="8"/>
  <c r="F6" i="8"/>
  <c r="G5" i="8"/>
  <c r="M31" i="8"/>
  <c r="I28" i="8"/>
  <c r="N28" i="8" s="1"/>
  <c r="K27" i="8"/>
  <c r="E26" i="8"/>
  <c r="H23" i="8"/>
  <c r="E20" i="8"/>
  <c r="D19" i="8"/>
  <c r="G19" i="8" s="1"/>
  <c r="E16" i="8"/>
  <c r="H14" i="8"/>
  <c r="H12" i="8"/>
  <c r="E6" i="8"/>
  <c r="G17" i="8"/>
  <c r="F14" i="8"/>
  <c r="E8" i="8"/>
  <c r="I32" i="8"/>
  <c r="N32" i="8" s="1"/>
  <c r="M27" i="8"/>
  <c r="D15" i="8"/>
  <c r="H15" i="8" s="1"/>
  <c r="N29" i="8"/>
  <c r="G16" i="8"/>
  <c r="H16" i="8"/>
  <c r="E7" i="8"/>
  <c r="F7" i="8"/>
  <c r="M33" i="8"/>
  <c r="E25" i="8"/>
  <c r="F25" i="8"/>
  <c r="F22" i="8"/>
  <c r="E17" i="8"/>
  <c r="F17" i="8"/>
  <c r="E13" i="8"/>
  <c r="F13" i="8"/>
  <c r="H7" i="8"/>
  <c r="E5" i="8"/>
  <c r="F5" i="8"/>
  <c r="E23" i="8"/>
  <c r="F23" i="8"/>
  <c r="K33" i="8"/>
  <c r="L33" i="8"/>
  <c r="I30" i="8"/>
  <c r="L30" i="8" s="1"/>
  <c r="K29" i="8"/>
  <c r="L29" i="8"/>
  <c r="E27" i="8"/>
  <c r="F27" i="8"/>
  <c r="H25" i="8"/>
  <c r="F24" i="8"/>
  <c r="G23" i="8"/>
  <c r="E22" i="8"/>
  <c r="D21" i="8"/>
  <c r="E21" i="8" s="1"/>
  <c r="H17" i="8"/>
  <c r="F16" i="8"/>
  <c r="H13" i="8"/>
  <c r="E11" i="8"/>
  <c r="F11" i="8"/>
  <c r="D9" i="8"/>
  <c r="E9" i="8" s="1"/>
  <c r="G7" i="8"/>
  <c r="H5" i="8"/>
  <c r="H26" i="8"/>
  <c r="H24" i="8"/>
  <c r="H22" i="8"/>
  <c r="H20" i="8"/>
  <c r="H18" i="8"/>
  <c r="Q45" i="16" l="1"/>
  <c r="S44" i="16" s="1"/>
  <c r="L45" i="16"/>
  <c r="M45" i="16" s="1"/>
  <c r="P45" i="16"/>
  <c r="R44" i="16" s="1"/>
  <c r="H44" i="16" s="1"/>
  <c r="K62" i="5"/>
  <c r="I62" i="5"/>
  <c r="C46" i="16" s="1"/>
  <c r="J62" i="5"/>
  <c r="G63" i="5"/>
  <c r="H63" i="5"/>
  <c r="L63" i="5"/>
  <c r="E63" i="5"/>
  <c r="F63" i="5"/>
  <c r="D63" i="5"/>
  <c r="L23" i="5"/>
  <c r="I22" i="5"/>
  <c r="J22" i="5"/>
  <c r="B6" i="12" s="1"/>
  <c r="K22" i="5"/>
  <c r="B6" i="13" s="1"/>
  <c r="L32" i="8"/>
  <c r="K41" i="8"/>
  <c r="F19" i="8"/>
  <c r="L39" i="8"/>
  <c r="M28" i="8"/>
  <c r="L45" i="8"/>
  <c r="M57" i="8"/>
  <c r="M41" i="8"/>
  <c r="M45" i="8"/>
  <c r="M32" i="8"/>
  <c r="G4" i="8"/>
  <c r="C23" i="10" s="1"/>
  <c r="N59" i="8"/>
  <c r="L57" i="8"/>
  <c r="K51" i="8"/>
  <c r="M30" i="8"/>
  <c r="N57" i="8"/>
  <c r="L41" i="8"/>
  <c r="L37" i="8"/>
  <c r="M63" i="8"/>
  <c r="G15" i="8"/>
  <c r="E19" i="8"/>
  <c r="L28" i="8"/>
  <c r="F15" i="8"/>
  <c r="E4" i="8"/>
  <c r="F4" i="8"/>
  <c r="L63" i="8"/>
  <c r="K55" i="8"/>
  <c r="N65" i="8"/>
  <c r="L35" i="8"/>
  <c r="M37" i="8"/>
  <c r="K45" i="8"/>
  <c r="E15" i="8"/>
  <c r="K63" i="8"/>
  <c r="M35" i="8"/>
  <c r="K37" i="8"/>
  <c r="L47" i="8"/>
  <c r="L59" i="8"/>
  <c r="L65" i="8"/>
  <c r="K59" i="8"/>
  <c r="L55" i="8"/>
  <c r="M51" i="8"/>
  <c r="K65" i="8"/>
  <c r="K35" i="8"/>
  <c r="K39" i="8"/>
  <c r="K43" i="8"/>
  <c r="K47" i="8"/>
  <c r="K49" i="8"/>
  <c r="K53" i="8"/>
  <c r="L43" i="8"/>
  <c r="L49" i="8"/>
  <c r="L53" i="8"/>
  <c r="M55" i="8"/>
  <c r="L51" i="8"/>
  <c r="M39" i="8"/>
  <c r="M43" i="8"/>
  <c r="M47" i="8"/>
  <c r="M49" i="8"/>
  <c r="M53" i="8"/>
  <c r="H21" i="8"/>
  <c r="F9" i="8"/>
  <c r="G9" i="8"/>
  <c r="G21" i="8"/>
  <c r="K28" i="8"/>
  <c r="K32" i="8"/>
  <c r="H19" i="8"/>
  <c r="H9" i="8"/>
  <c r="F21" i="8"/>
  <c r="K30" i="8"/>
  <c r="N30" i="8"/>
  <c r="B6" i="7" l="1"/>
  <c r="T6" i="7" s="1"/>
  <c r="C6" i="16"/>
  <c r="P46" i="16"/>
  <c r="R45" i="16" s="1"/>
  <c r="H45" i="16" s="1"/>
  <c r="L46" i="16"/>
  <c r="M46" i="16" s="1"/>
  <c r="Q46" i="16"/>
  <c r="S45" i="16" s="1"/>
  <c r="I63" i="5"/>
  <c r="C47" i="16" s="1"/>
  <c r="K63" i="5"/>
  <c r="J63" i="5"/>
  <c r="E64" i="5"/>
  <c r="F64" i="5"/>
  <c r="G64" i="5"/>
  <c r="L64" i="5"/>
  <c r="H64" i="5"/>
  <c r="D64" i="5"/>
  <c r="C6" i="13"/>
  <c r="P6" i="13" s="1"/>
  <c r="T6" i="13"/>
  <c r="C6" i="12"/>
  <c r="Q6" i="12" s="1"/>
  <c r="T6" i="12"/>
  <c r="A7" i="13"/>
  <c r="J7" i="13" s="1"/>
  <c r="D23" i="5"/>
  <c r="M23" i="5" s="1"/>
  <c r="A7" i="7"/>
  <c r="J7" i="7" s="1"/>
  <c r="A7" i="12"/>
  <c r="J7" i="12" s="1"/>
  <c r="C24" i="10"/>
  <c r="C5" i="7"/>
  <c r="I104" i="7"/>
  <c r="I103" i="7"/>
  <c r="I102" i="7"/>
  <c r="I101" i="7"/>
  <c r="I100" i="7"/>
  <c r="I99" i="7"/>
  <c r="I98" i="7"/>
  <c r="I97" i="7"/>
  <c r="I96" i="7"/>
  <c r="I95" i="7"/>
  <c r="C92" i="7"/>
  <c r="Q92" i="7" s="1"/>
  <c r="C91" i="7"/>
  <c r="C90" i="7"/>
  <c r="L90" i="7" s="1"/>
  <c r="M90" i="7" s="1"/>
  <c r="C89" i="7"/>
  <c r="C88" i="7"/>
  <c r="Q88" i="7" s="1"/>
  <c r="C87" i="7"/>
  <c r="C86" i="7"/>
  <c r="Q86" i="7" s="1"/>
  <c r="C85" i="7"/>
  <c r="C84" i="7"/>
  <c r="Q84" i="7" s="1"/>
  <c r="C83" i="7"/>
  <c r="Q83" i="7" s="1"/>
  <c r="C82" i="7"/>
  <c r="Q82" i="7" s="1"/>
  <c r="C81" i="7"/>
  <c r="C80" i="7"/>
  <c r="Q80" i="7" s="1"/>
  <c r="C79" i="7"/>
  <c r="C78" i="7"/>
  <c r="Q78" i="7" s="1"/>
  <c r="C77" i="7"/>
  <c r="Q77" i="7" s="1"/>
  <c r="P76" i="7"/>
  <c r="C76" i="7"/>
  <c r="Q76" i="7" s="1"/>
  <c r="C75" i="7"/>
  <c r="C74" i="7"/>
  <c r="Q74" i="7" s="1"/>
  <c r="C73" i="7"/>
  <c r="C72" i="7"/>
  <c r="Q72" i="7" s="1"/>
  <c r="C71" i="7"/>
  <c r="C70" i="7"/>
  <c r="P70" i="7" s="1"/>
  <c r="C69" i="7"/>
  <c r="AL5" i="7"/>
  <c r="AK5" i="7"/>
  <c r="AJ5" i="7"/>
  <c r="G5" i="7"/>
  <c r="C6" i="7" l="1"/>
  <c r="Q47" i="16"/>
  <c r="S46" i="16" s="1"/>
  <c r="L47" i="16"/>
  <c r="M47" i="16" s="1"/>
  <c r="P47" i="16"/>
  <c r="R46" i="16" s="1"/>
  <c r="H46" i="16" s="1"/>
  <c r="Q6" i="16"/>
  <c r="P6" i="16"/>
  <c r="K64" i="5"/>
  <c r="J64" i="5"/>
  <c r="G65" i="5"/>
  <c r="H65" i="5"/>
  <c r="L65" i="5"/>
  <c r="E65" i="5"/>
  <c r="F65" i="5"/>
  <c r="I64" i="5"/>
  <c r="C48" i="16" s="1"/>
  <c r="D65" i="5"/>
  <c r="G23" i="5"/>
  <c r="E23" i="5"/>
  <c r="N23" i="5" s="1"/>
  <c r="B7" i="16" s="1"/>
  <c r="H23" i="5"/>
  <c r="F23" i="5"/>
  <c r="Q6" i="13"/>
  <c r="P6" i="12"/>
  <c r="L84" i="7"/>
  <c r="M84" i="7" s="1"/>
  <c r="L76" i="7"/>
  <c r="M76" i="7" s="1"/>
  <c r="P84" i="7"/>
  <c r="P86" i="7"/>
  <c r="P78" i="7"/>
  <c r="L88" i="7"/>
  <c r="M88" i="7" s="1"/>
  <c r="L70" i="7"/>
  <c r="M70" i="7" s="1"/>
  <c r="L80" i="7"/>
  <c r="M80" i="7" s="1"/>
  <c r="P80" i="7"/>
  <c r="P72" i="7"/>
  <c r="L82" i="7"/>
  <c r="M82" i="7" s="1"/>
  <c r="P90" i="7"/>
  <c r="Q90" i="7"/>
  <c r="Q70" i="7"/>
  <c r="P82" i="7"/>
  <c r="P74" i="7"/>
  <c r="L74" i="7"/>
  <c r="M74" i="7" s="1"/>
  <c r="L86" i="7"/>
  <c r="M86" i="7" s="1"/>
  <c r="L78" i="7"/>
  <c r="M78" i="7" s="1"/>
  <c r="P88" i="7"/>
  <c r="L92" i="7"/>
  <c r="M92" i="7" s="1"/>
  <c r="L72" i="7"/>
  <c r="M72" i="7" s="1"/>
  <c r="Q6" i="7"/>
  <c r="P6" i="7"/>
  <c r="S77" i="7"/>
  <c r="P81" i="7"/>
  <c r="L81" i="7"/>
  <c r="M81" i="7" s="1"/>
  <c r="Q81" i="7"/>
  <c r="S82" i="7" s="1"/>
  <c r="P69" i="7"/>
  <c r="L69" i="7"/>
  <c r="M69" i="7" s="1"/>
  <c r="Q69" i="7"/>
  <c r="S83" i="7"/>
  <c r="P71" i="7"/>
  <c r="L71" i="7"/>
  <c r="M71" i="7" s="1"/>
  <c r="Q71" i="7"/>
  <c r="P87" i="7"/>
  <c r="L87" i="7"/>
  <c r="M87" i="7" s="1"/>
  <c r="Q87" i="7"/>
  <c r="P75" i="7"/>
  <c r="L75" i="7"/>
  <c r="M75" i="7" s="1"/>
  <c r="P85" i="7"/>
  <c r="L85" i="7"/>
  <c r="M85" i="7" s="1"/>
  <c r="P91" i="7"/>
  <c r="L91" i="7"/>
  <c r="M91" i="7" s="1"/>
  <c r="P73" i="7"/>
  <c r="L73" i="7"/>
  <c r="M73" i="7" s="1"/>
  <c r="Q75" i="7"/>
  <c r="P79" i="7"/>
  <c r="L79" i="7"/>
  <c r="M79" i="7" s="1"/>
  <c r="Q85" i="7"/>
  <c r="P89" i="7"/>
  <c r="L89" i="7"/>
  <c r="M89" i="7" s="1"/>
  <c r="Q91" i="7"/>
  <c r="Q73" i="7"/>
  <c r="P77" i="7"/>
  <c r="L77" i="7"/>
  <c r="M77" i="7" s="1"/>
  <c r="Q79" i="7"/>
  <c r="P83" i="7"/>
  <c r="L83" i="7"/>
  <c r="M83" i="7" s="1"/>
  <c r="Q89" i="7"/>
  <c r="P92" i="7"/>
  <c r="Q48" i="16" l="1"/>
  <c r="S47" i="16" s="1"/>
  <c r="P48" i="16"/>
  <c r="R47" i="16" s="1"/>
  <c r="H47" i="16" s="1"/>
  <c r="L48" i="16"/>
  <c r="M48" i="16" s="1"/>
  <c r="I23" i="5"/>
  <c r="I65" i="5"/>
  <c r="C49" i="16" s="1"/>
  <c r="K65" i="5"/>
  <c r="E66" i="5"/>
  <c r="F66" i="5"/>
  <c r="G66" i="5"/>
  <c r="H66" i="5"/>
  <c r="L66" i="5"/>
  <c r="J65" i="5"/>
  <c r="D66" i="5"/>
  <c r="J23" i="5"/>
  <c r="B7" i="12" s="1"/>
  <c r="C7" i="12" s="1"/>
  <c r="Q7" i="12" s="1"/>
  <c r="K23" i="5"/>
  <c r="B7" i="13" s="1"/>
  <c r="C7" i="13" s="1"/>
  <c r="P7" i="13" s="1"/>
  <c r="L24" i="5"/>
  <c r="R79" i="7"/>
  <c r="H79" i="7" s="1"/>
  <c r="R85" i="7"/>
  <c r="H85" i="7" s="1"/>
  <c r="R89" i="7"/>
  <c r="H89" i="7" s="1"/>
  <c r="R73" i="7"/>
  <c r="H73" i="7" s="1"/>
  <c r="R75" i="7"/>
  <c r="H75" i="7" s="1"/>
  <c r="R82" i="7"/>
  <c r="H82" i="7" s="1"/>
  <c r="R86" i="7"/>
  <c r="H86" i="7" s="1"/>
  <c r="R76" i="7"/>
  <c r="H76" i="7" s="1"/>
  <c r="S90" i="7"/>
  <c r="S74" i="7"/>
  <c r="R90" i="7"/>
  <c r="H90" i="7" s="1"/>
  <c r="R83" i="7"/>
  <c r="H83" i="7" s="1"/>
  <c r="R77" i="7"/>
  <c r="H77" i="7" s="1"/>
  <c r="R70" i="7"/>
  <c r="H70" i="7" s="1"/>
  <c r="S91" i="7"/>
  <c r="S92" i="7"/>
  <c r="S75" i="7"/>
  <c r="R80" i="7"/>
  <c r="H80" i="7" s="1"/>
  <c r="S84" i="7"/>
  <c r="S85" i="7"/>
  <c r="R91" i="7"/>
  <c r="H91" i="7" s="1"/>
  <c r="R92" i="7"/>
  <c r="H92" i="7" s="1"/>
  <c r="R74" i="7"/>
  <c r="H74" i="7" s="1"/>
  <c r="S86" i="7"/>
  <c r="S87" i="7"/>
  <c r="S70" i="7"/>
  <c r="S71" i="7"/>
  <c r="R71" i="7"/>
  <c r="H71" i="7" s="1"/>
  <c r="R87" i="7"/>
  <c r="H87" i="7" s="1"/>
  <c r="S88" i="7"/>
  <c r="S89" i="7"/>
  <c r="S78" i="7"/>
  <c r="S79" i="7"/>
  <c r="S72" i="7"/>
  <c r="S73" i="7"/>
  <c r="R88" i="7"/>
  <c r="H88" i="7" s="1"/>
  <c r="R78" i="7"/>
  <c r="H78" i="7" s="1"/>
  <c r="R72" i="7"/>
  <c r="H72" i="7" s="1"/>
  <c r="R84" i="7"/>
  <c r="H84" i="7" s="1"/>
  <c r="R81" i="7"/>
  <c r="H81" i="7" s="1"/>
  <c r="S80" i="7"/>
  <c r="S81" i="7"/>
  <c r="S76" i="7"/>
  <c r="Q49" i="16" l="1"/>
  <c r="S48" i="16" s="1"/>
  <c r="P49" i="16"/>
  <c r="R48" i="16" s="1"/>
  <c r="H48" i="16" s="1"/>
  <c r="L49" i="16"/>
  <c r="M49" i="16" s="1"/>
  <c r="B7" i="7"/>
  <c r="I66" i="5"/>
  <c r="C50" i="16" s="1"/>
  <c r="J66" i="5"/>
  <c r="G67" i="5"/>
  <c r="H67" i="5"/>
  <c r="L67" i="5"/>
  <c r="E67" i="5"/>
  <c r="F67" i="5"/>
  <c r="K66" i="5"/>
  <c r="D67" i="5"/>
  <c r="T7" i="12"/>
  <c r="P7" i="12"/>
  <c r="T7" i="13"/>
  <c r="Q7" i="13"/>
  <c r="A8" i="13"/>
  <c r="J8" i="13" s="1"/>
  <c r="A8" i="12"/>
  <c r="J8" i="12" s="1"/>
  <c r="D24" i="5"/>
  <c r="M24" i="5" s="1"/>
  <c r="A8" i="7"/>
  <c r="J8" i="7" s="1"/>
  <c r="P50" i="16" l="1"/>
  <c r="R49" i="16" s="1"/>
  <c r="H49" i="16" s="1"/>
  <c r="L50" i="16"/>
  <c r="M50" i="16" s="1"/>
  <c r="Q50" i="16"/>
  <c r="S49" i="16" s="1"/>
  <c r="C7" i="7"/>
  <c r="T7" i="7"/>
  <c r="C7" i="16"/>
  <c r="T7" i="16"/>
  <c r="I67" i="5"/>
  <c r="C51" i="16" s="1"/>
  <c r="K67" i="5"/>
  <c r="E68" i="5"/>
  <c r="F68" i="5"/>
  <c r="G68" i="5"/>
  <c r="H68" i="5"/>
  <c r="L68" i="5"/>
  <c r="J67" i="5"/>
  <c r="D68" i="5"/>
  <c r="G24" i="5"/>
  <c r="F24" i="5"/>
  <c r="H24" i="5"/>
  <c r="E24" i="5"/>
  <c r="N24" i="5" s="1"/>
  <c r="B8" i="16" s="1"/>
  <c r="Q51" i="16" l="1"/>
  <c r="S50" i="16" s="1"/>
  <c r="P51" i="16"/>
  <c r="R50" i="16" s="1"/>
  <c r="H50" i="16" s="1"/>
  <c r="L51" i="16"/>
  <c r="M51" i="16" s="1"/>
  <c r="P7" i="7"/>
  <c r="Q7" i="7"/>
  <c r="P7" i="16"/>
  <c r="Q7" i="16"/>
  <c r="K68" i="5"/>
  <c r="I68" i="5"/>
  <c r="C52" i="16" s="1"/>
  <c r="J68" i="5"/>
  <c r="G69" i="5"/>
  <c r="H69" i="5"/>
  <c r="L69" i="5"/>
  <c r="E69" i="5"/>
  <c r="F69" i="5"/>
  <c r="D69" i="5"/>
  <c r="J24" i="5"/>
  <c r="B8" i="12" s="1"/>
  <c r="C8" i="12" s="1"/>
  <c r="P8" i="12" s="1"/>
  <c r="T8" i="12"/>
  <c r="I24" i="5"/>
  <c r="K24" i="5"/>
  <c r="B8" i="13" s="1"/>
  <c r="L52" i="16" l="1"/>
  <c r="M52" i="16" s="1"/>
  <c r="Q52" i="16"/>
  <c r="S51" i="16" s="1"/>
  <c r="P52" i="16"/>
  <c r="R51" i="16" s="1"/>
  <c r="H51" i="16" s="1"/>
  <c r="B8" i="7"/>
  <c r="C8" i="7" s="1"/>
  <c r="C8" i="16"/>
  <c r="Q8" i="12"/>
  <c r="I69" i="5"/>
  <c r="C53" i="16" s="1"/>
  <c r="K69" i="5"/>
  <c r="E70" i="5"/>
  <c r="F70" i="5"/>
  <c r="G70" i="5"/>
  <c r="H70" i="5"/>
  <c r="L70" i="5"/>
  <c r="J69" i="5"/>
  <c r="D70" i="5"/>
  <c r="C8" i="13"/>
  <c r="T8" i="13"/>
  <c r="T8" i="7"/>
  <c r="L25" i="5"/>
  <c r="A9" i="12"/>
  <c r="J9" i="12" s="1"/>
  <c r="T9" i="12" s="1"/>
  <c r="D25" i="5"/>
  <c r="M25" i="5" s="1"/>
  <c r="A9" i="7"/>
  <c r="J9" i="7" s="1"/>
  <c r="T9" i="7" s="1"/>
  <c r="A9" i="13"/>
  <c r="J9" i="13" s="1"/>
  <c r="T9" i="13" s="1"/>
  <c r="P8" i="16" l="1"/>
  <c r="Q8" i="16"/>
  <c r="Q53" i="16"/>
  <c r="S52" i="16" s="1"/>
  <c r="L53" i="16"/>
  <c r="M53" i="16" s="1"/>
  <c r="P53" i="16"/>
  <c r="R52" i="16" s="1"/>
  <c r="H52" i="16" s="1"/>
  <c r="J70" i="5"/>
  <c r="K70" i="5"/>
  <c r="I70" i="5"/>
  <c r="C54" i="16" s="1"/>
  <c r="F71" i="5"/>
  <c r="G71" i="5"/>
  <c r="H71" i="5"/>
  <c r="L71" i="5"/>
  <c r="E71" i="5"/>
  <c r="D71" i="5"/>
  <c r="F25" i="5"/>
  <c r="G25" i="5"/>
  <c r="H25" i="5"/>
  <c r="E25" i="5"/>
  <c r="N25" i="5" s="1"/>
  <c r="B9" i="16" s="1"/>
  <c r="P8" i="7"/>
  <c r="Q8" i="7"/>
  <c r="P8" i="13"/>
  <c r="Q8" i="13"/>
  <c r="Q54" i="16" l="1"/>
  <c r="S53" i="16" s="1"/>
  <c r="P54" i="16"/>
  <c r="R53" i="16" s="1"/>
  <c r="H53" i="16" s="1"/>
  <c r="L54" i="16"/>
  <c r="M54" i="16" s="1"/>
  <c r="J71" i="5"/>
  <c r="K71" i="5"/>
  <c r="H72" i="5"/>
  <c r="L72" i="5"/>
  <c r="E72" i="5"/>
  <c r="F72" i="5"/>
  <c r="G72" i="5"/>
  <c r="I71" i="5"/>
  <c r="C55" i="16" s="1"/>
  <c r="D72" i="5"/>
  <c r="I25" i="5"/>
  <c r="K25" i="5"/>
  <c r="B9" i="13" s="1"/>
  <c r="C9" i="13" s="1"/>
  <c r="Q9" i="13" s="1"/>
  <c r="J25" i="5"/>
  <c r="B9" i="12" s="1"/>
  <c r="C9" i="12" s="1"/>
  <c r="Q9" i="12" s="1"/>
  <c r="L26" i="5"/>
  <c r="A10" i="7"/>
  <c r="J10" i="7" s="1"/>
  <c r="T10" i="7" s="1"/>
  <c r="A10" i="13"/>
  <c r="J10" i="13" s="1"/>
  <c r="T10" i="13" s="1"/>
  <c r="D26" i="5"/>
  <c r="M26" i="5" s="1"/>
  <c r="A10" i="12"/>
  <c r="J10" i="12" s="1"/>
  <c r="T10" i="12" s="1"/>
  <c r="B9" i="7" l="1"/>
  <c r="C9" i="7" s="1"/>
  <c r="P9" i="7" s="1"/>
  <c r="C9" i="16"/>
  <c r="P55" i="16"/>
  <c r="R54" i="16" s="1"/>
  <c r="H54" i="16" s="1"/>
  <c r="L55" i="16"/>
  <c r="M55" i="16" s="1"/>
  <c r="Q55" i="16"/>
  <c r="S54" i="16" s="1"/>
  <c r="J72" i="5"/>
  <c r="I72" i="5"/>
  <c r="C56" i="16" s="1"/>
  <c r="F73" i="5"/>
  <c r="G73" i="5"/>
  <c r="H73" i="5"/>
  <c r="L73" i="5"/>
  <c r="E73" i="5"/>
  <c r="K72" i="5"/>
  <c r="D73" i="5"/>
  <c r="F26" i="5"/>
  <c r="E26" i="5"/>
  <c r="N26" i="5" s="1"/>
  <c r="B10" i="16" s="1"/>
  <c r="G26" i="5"/>
  <c r="H26" i="5"/>
  <c r="P9" i="12"/>
  <c r="P9" i="13"/>
  <c r="Q9" i="7" l="1"/>
  <c r="Q56" i="16"/>
  <c r="S55" i="16" s="1"/>
  <c r="P56" i="16"/>
  <c r="R55" i="16" s="1"/>
  <c r="H55" i="16" s="1"/>
  <c r="L56" i="16"/>
  <c r="M56" i="16" s="1"/>
  <c r="Q9" i="16"/>
  <c r="P9" i="16"/>
  <c r="J73" i="5"/>
  <c r="H74" i="5"/>
  <c r="L74" i="5"/>
  <c r="E74" i="5"/>
  <c r="F74" i="5"/>
  <c r="G74" i="5"/>
  <c r="K73" i="5"/>
  <c r="I73" i="5"/>
  <c r="C57" i="16" s="1"/>
  <c r="D74" i="5"/>
  <c r="J26" i="5"/>
  <c r="B10" i="12" s="1"/>
  <c r="C10" i="12" s="1"/>
  <c r="E68" i="12" s="1"/>
  <c r="D32" i="5"/>
  <c r="G32" i="5" s="1"/>
  <c r="I26" i="5"/>
  <c r="K26" i="5"/>
  <c r="B10" i="13" s="1"/>
  <c r="C10" i="13" s="1"/>
  <c r="Q10" i="13" s="1"/>
  <c r="B10" i="7" l="1"/>
  <c r="C10" i="7" s="1"/>
  <c r="E53" i="7" s="1"/>
  <c r="C10" i="16"/>
  <c r="Q57" i="16"/>
  <c r="S56" i="16" s="1"/>
  <c r="P57" i="16"/>
  <c r="R56" i="16" s="1"/>
  <c r="H56" i="16" s="1"/>
  <c r="L57" i="16"/>
  <c r="M57" i="16" s="1"/>
  <c r="E41" i="12"/>
  <c r="E80" i="12"/>
  <c r="G80" i="12" s="1"/>
  <c r="E63" i="12"/>
  <c r="E33" i="12"/>
  <c r="D16" i="12"/>
  <c r="E66" i="12"/>
  <c r="E16" i="12"/>
  <c r="E42" i="12"/>
  <c r="E52" i="12"/>
  <c r="E26" i="12"/>
  <c r="E20" i="12"/>
  <c r="D7" i="12"/>
  <c r="L7" i="12" s="1"/>
  <c r="G7" i="12" s="1"/>
  <c r="E88" i="7"/>
  <c r="G88" i="7" s="1"/>
  <c r="E58" i="12"/>
  <c r="E24" i="12"/>
  <c r="E86" i="12"/>
  <c r="G86" i="12" s="1"/>
  <c r="D9" i="12"/>
  <c r="L9" i="12" s="1"/>
  <c r="M9" i="12" s="1"/>
  <c r="E43" i="12"/>
  <c r="E74" i="12"/>
  <c r="G74" i="12" s="1"/>
  <c r="E57" i="12"/>
  <c r="E72" i="12"/>
  <c r="G72" i="12" s="1"/>
  <c r="E31" i="12"/>
  <c r="E37" i="12"/>
  <c r="E18" i="12"/>
  <c r="E45" i="12"/>
  <c r="E22" i="12"/>
  <c r="D8" i="7"/>
  <c r="L8" i="7" s="1"/>
  <c r="G8" i="7" s="1"/>
  <c r="E64" i="12"/>
  <c r="E78" i="12"/>
  <c r="G78" i="12" s="1"/>
  <c r="E30" i="12"/>
  <c r="D15" i="12"/>
  <c r="E89" i="12"/>
  <c r="G89" i="12" s="1"/>
  <c r="E88" i="12"/>
  <c r="G88" i="12" s="1"/>
  <c r="P10" i="12"/>
  <c r="E90" i="12"/>
  <c r="G90" i="12" s="1"/>
  <c r="Q10" i="12"/>
  <c r="E82" i="7"/>
  <c r="G82" i="7" s="1"/>
  <c r="E81" i="7"/>
  <c r="G81" i="7" s="1"/>
  <c r="E56" i="12"/>
  <c r="D13" i="12"/>
  <c r="D8" i="12"/>
  <c r="L8" i="12" s="1"/>
  <c r="M8" i="12" s="1"/>
  <c r="E23" i="12"/>
  <c r="E79" i="12"/>
  <c r="G79" i="12" s="1"/>
  <c r="E85" i="12"/>
  <c r="G85" i="12" s="1"/>
  <c r="E17" i="12"/>
  <c r="E47" i="12"/>
  <c r="E69" i="12"/>
  <c r="G69" i="12" s="1"/>
  <c r="E29" i="12"/>
  <c r="E77" i="12"/>
  <c r="G77" i="12" s="1"/>
  <c r="E40" i="12"/>
  <c r="E82" i="12"/>
  <c r="G82" i="12" s="1"/>
  <c r="E67" i="12"/>
  <c r="E28" i="12"/>
  <c r="E83" i="12"/>
  <c r="G83" i="12" s="1"/>
  <c r="E25" i="12"/>
  <c r="E75" i="7"/>
  <c r="G75" i="7" s="1"/>
  <c r="E86" i="7"/>
  <c r="G86" i="7" s="1"/>
  <c r="E76" i="7"/>
  <c r="G76" i="7" s="1"/>
  <c r="E35" i="13"/>
  <c r="F75" i="5"/>
  <c r="G75" i="5"/>
  <c r="H75" i="5"/>
  <c r="L75" i="5"/>
  <c r="E75" i="5"/>
  <c r="J74" i="5"/>
  <c r="I74" i="5"/>
  <c r="C58" i="16" s="1"/>
  <c r="E77" i="7"/>
  <c r="G77" i="7" s="1"/>
  <c r="E55" i="12"/>
  <c r="E39" i="12"/>
  <c r="E91" i="12"/>
  <c r="G91" i="12" s="1"/>
  <c r="I92" i="12" s="1"/>
  <c r="E70" i="12"/>
  <c r="G70" i="12" s="1"/>
  <c r="D10" i="12"/>
  <c r="L10" i="12" s="1"/>
  <c r="G10" i="12" s="1"/>
  <c r="E76" i="12"/>
  <c r="G76" i="12" s="1"/>
  <c r="D5" i="12"/>
  <c r="E44" i="12"/>
  <c r="E73" i="12"/>
  <c r="G73" i="12" s="1"/>
  <c r="E60" i="12"/>
  <c r="E51" i="12"/>
  <c r="E32" i="12"/>
  <c r="D12" i="12"/>
  <c r="E54" i="12"/>
  <c r="E46" i="12"/>
  <c r="E71" i="12"/>
  <c r="G71" i="12" s="1"/>
  <c r="D14" i="12"/>
  <c r="E33" i="7"/>
  <c r="D15" i="7"/>
  <c r="E43" i="7"/>
  <c r="E20" i="7"/>
  <c r="E74" i="7"/>
  <c r="G74" i="7" s="1"/>
  <c r="E79" i="7"/>
  <c r="G79" i="7" s="1"/>
  <c r="K74" i="5"/>
  <c r="H32" i="5"/>
  <c r="E32" i="5"/>
  <c r="D75" i="5"/>
  <c r="E65" i="12"/>
  <c r="D6" i="12"/>
  <c r="L6" i="12" s="1"/>
  <c r="G6" i="12" s="1"/>
  <c r="E35" i="12"/>
  <c r="E34" i="12"/>
  <c r="E19" i="12"/>
  <c r="E21" i="12"/>
  <c r="E84" i="12"/>
  <c r="G84" i="12" s="1"/>
  <c r="E38" i="12"/>
  <c r="E49" i="12"/>
  <c r="E75" i="12"/>
  <c r="G75" i="12" s="1"/>
  <c r="E53" i="12"/>
  <c r="E36" i="12"/>
  <c r="E87" i="12"/>
  <c r="G87" i="12" s="1"/>
  <c r="E50" i="12"/>
  <c r="E81" i="12"/>
  <c r="G81" i="12" s="1"/>
  <c r="E61" i="12"/>
  <c r="E62" i="12"/>
  <c r="D11" i="12"/>
  <c r="E59" i="12"/>
  <c r="E92" i="12"/>
  <c r="G92" i="12" s="1"/>
  <c r="E27" i="12"/>
  <c r="E48" i="12"/>
  <c r="E57" i="7"/>
  <c r="E44" i="7"/>
  <c r="D6" i="7"/>
  <c r="L6" i="7" s="1"/>
  <c r="G6" i="7" s="1"/>
  <c r="E32" i="7"/>
  <c r="E84" i="7"/>
  <c r="G84" i="7" s="1"/>
  <c r="D5" i="7"/>
  <c r="E17" i="7"/>
  <c r="E51" i="13"/>
  <c r="F32" i="5"/>
  <c r="E66" i="13"/>
  <c r="E58" i="13"/>
  <c r="E74" i="13"/>
  <c r="G74" i="13" s="1"/>
  <c r="E86" i="13"/>
  <c r="G86" i="13" s="1"/>
  <c r="E42" i="13"/>
  <c r="E81" i="13"/>
  <c r="G81" i="13" s="1"/>
  <c r="E61" i="13"/>
  <c r="E62" i="13"/>
  <c r="E40" i="13"/>
  <c r="E59" i="13"/>
  <c r="E71" i="13"/>
  <c r="G71" i="13" s="1"/>
  <c r="E69" i="13"/>
  <c r="G69" i="13" s="1"/>
  <c r="E89" i="13"/>
  <c r="G89" i="13" s="1"/>
  <c r="E21" i="13"/>
  <c r="D14" i="13"/>
  <c r="E48" i="13"/>
  <c r="E57" i="13"/>
  <c r="D11" i="13"/>
  <c r="E91" i="13"/>
  <c r="G91" i="13" s="1"/>
  <c r="I92" i="13" s="1"/>
  <c r="E31" i="13"/>
  <c r="D12" i="13"/>
  <c r="E45" i="13"/>
  <c r="E92" i="13"/>
  <c r="G92" i="13" s="1"/>
  <c r="E65" i="13"/>
  <c r="E25" i="13"/>
  <c r="E55" i="13"/>
  <c r="E33" i="13"/>
  <c r="E17" i="13"/>
  <c r="E23" i="13"/>
  <c r="E41" i="13"/>
  <c r="E73" i="13"/>
  <c r="G73" i="13" s="1"/>
  <c r="I72" i="13" s="1"/>
  <c r="E82" i="13"/>
  <c r="G82" i="13" s="1"/>
  <c r="D6" i="13"/>
  <c r="L6" i="13" s="1"/>
  <c r="G6" i="13" s="1"/>
  <c r="E38" i="13"/>
  <c r="E84" i="13"/>
  <c r="G84" i="13" s="1"/>
  <c r="E34" i="13"/>
  <c r="E37" i="13"/>
  <c r="E90" i="13"/>
  <c r="G90" i="13" s="1"/>
  <c r="E39" i="13"/>
  <c r="E50" i="13"/>
  <c r="D15" i="13"/>
  <c r="D10" i="13"/>
  <c r="L10" i="13" s="1"/>
  <c r="M10" i="13" s="1"/>
  <c r="E20" i="13"/>
  <c r="E67" i="13"/>
  <c r="E32" i="13"/>
  <c r="D9" i="13"/>
  <c r="L9" i="13" s="1"/>
  <c r="M9" i="13" s="1"/>
  <c r="E46" i="13"/>
  <c r="D8" i="13"/>
  <c r="L8" i="13" s="1"/>
  <c r="M8" i="13" s="1"/>
  <c r="D13" i="13"/>
  <c r="E47" i="13"/>
  <c r="E56" i="13"/>
  <c r="E80" i="13"/>
  <c r="G80" i="13" s="1"/>
  <c r="I81" i="13" s="1"/>
  <c r="E60" i="13"/>
  <c r="D5" i="13"/>
  <c r="E83" i="13"/>
  <c r="G83" i="13" s="1"/>
  <c r="E43" i="13"/>
  <c r="D7" i="13"/>
  <c r="L7" i="13" s="1"/>
  <c r="E52" i="13"/>
  <c r="E28" i="13"/>
  <c r="E64" i="13"/>
  <c r="E18" i="13"/>
  <c r="E70" i="13"/>
  <c r="G70" i="13" s="1"/>
  <c r="D16" i="13"/>
  <c r="E49" i="13"/>
  <c r="E63" i="13"/>
  <c r="E76" i="13"/>
  <c r="G76" i="13" s="1"/>
  <c r="E29" i="13"/>
  <c r="E30" i="13"/>
  <c r="E24" i="13"/>
  <c r="E27" i="13"/>
  <c r="E36" i="13"/>
  <c r="E75" i="13"/>
  <c r="G75" i="13" s="1"/>
  <c r="E68" i="13"/>
  <c r="E22" i="13"/>
  <c r="E79" i="13"/>
  <c r="G79" i="13" s="1"/>
  <c r="E72" i="13"/>
  <c r="G72" i="13" s="1"/>
  <c r="E26" i="13"/>
  <c r="E78" i="13"/>
  <c r="G78" i="13" s="1"/>
  <c r="E77" i="13"/>
  <c r="G77" i="13" s="1"/>
  <c r="E53" i="13"/>
  <c r="E87" i="13"/>
  <c r="G87" i="13" s="1"/>
  <c r="I88" i="13" s="1"/>
  <c r="E88" i="13"/>
  <c r="G88" i="13" s="1"/>
  <c r="P10" i="13"/>
  <c r="E16" i="13"/>
  <c r="E47" i="7"/>
  <c r="E39" i="7"/>
  <c r="E62" i="7"/>
  <c r="E24" i="7"/>
  <c r="E63" i="7"/>
  <c r="E85" i="7"/>
  <c r="G85" i="7" s="1"/>
  <c r="E89" i="7"/>
  <c r="G89" i="7" s="1"/>
  <c r="D12" i="7"/>
  <c r="E41" i="7"/>
  <c r="E80" i="7"/>
  <c r="G80" i="7" s="1"/>
  <c r="E69" i="7"/>
  <c r="G69" i="7" s="1"/>
  <c r="E56" i="7"/>
  <c r="E29" i="7"/>
  <c r="D16" i="7"/>
  <c r="E16" i="7"/>
  <c r="E25" i="7"/>
  <c r="E65" i="7"/>
  <c r="E67" i="7"/>
  <c r="D9" i="7"/>
  <c r="L9" i="7" s="1"/>
  <c r="M9" i="7" s="1"/>
  <c r="E50" i="7"/>
  <c r="E68" i="7"/>
  <c r="E23" i="7"/>
  <c r="E51" i="7"/>
  <c r="E58" i="7"/>
  <c r="E46" i="7"/>
  <c r="E60" i="7"/>
  <c r="E66" i="7"/>
  <c r="E18" i="7"/>
  <c r="E34" i="7"/>
  <c r="E36" i="7"/>
  <c r="E92" i="7"/>
  <c r="G92" i="7" s="1"/>
  <c r="E73" i="7"/>
  <c r="G73" i="7" s="1"/>
  <c r="P10" i="7"/>
  <c r="E31" i="7"/>
  <c r="E91" i="7"/>
  <c r="G91" i="7" s="1"/>
  <c r="I92" i="7" s="1"/>
  <c r="E30" i="7"/>
  <c r="E85" i="13"/>
  <c r="G85" i="13" s="1"/>
  <c r="E19" i="13"/>
  <c r="E54" i="13"/>
  <c r="E44" i="13"/>
  <c r="L27" i="5"/>
  <c r="A11" i="13"/>
  <c r="J11" i="13" s="1"/>
  <c r="T11" i="13" s="1"/>
  <c r="A11" i="12"/>
  <c r="J11" i="12" s="1"/>
  <c r="T11" i="12" s="1"/>
  <c r="A11" i="7"/>
  <c r="J11" i="7" s="1"/>
  <c r="T11" i="7" s="1"/>
  <c r="D27" i="5"/>
  <c r="M27" i="5" s="1"/>
  <c r="E26" i="7" l="1"/>
  <c r="E38" i="7"/>
  <c r="E49" i="7"/>
  <c r="E54" i="7"/>
  <c r="E55" i="7"/>
  <c r="E78" i="7"/>
  <c r="G78" i="7" s="1"/>
  <c r="I77" i="7" s="1"/>
  <c r="E48" i="7"/>
  <c r="E45" i="7"/>
  <c r="E70" i="7"/>
  <c r="G70" i="7" s="1"/>
  <c r="I87" i="7"/>
  <c r="Q10" i="7"/>
  <c r="E27" i="7"/>
  <c r="E40" i="7"/>
  <c r="E52" i="7"/>
  <c r="E83" i="7"/>
  <c r="G83" i="7" s="1"/>
  <c r="I82" i="7" s="1"/>
  <c r="E19" i="7"/>
  <c r="D13" i="7"/>
  <c r="E90" i="7"/>
  <c r="G90" i="7" s="1"/>
  <c r="I89" i="7" s="1"/>
  <c r="D11" i="7"/>
  <c r="E42" i="7"/>
  <c r="D7" i="7"/>
  <c r="L7" i="7" s="1"/>
  <c r="M7" i="7" s="1"/>
  <c r="E87" i="7"/>
  <c r="G87" i="7" s="1"/>
  <c r="I86" i="7" s="1"/>
  <c r="D10" i="7"/>
  <c r="L10" i="7" s="1"/>
  <c r="M10" i="7" s="1"/>
  <c r="E72" i="7"/>
  <c r="G72" i="7" s="1"/>
  <c r="I73" i="7" s="1"/>
  <c r="D14" i="7"/>
  <c r="E21" i="7"/>
  <c r="E64" i="7"/>
  <c r="E61" i="7"/>
  <c r="E71" i="7"/>
  <c r="G71" i="7" s="1"/>
  <c r="I70" i="7" s="1"/>
  <c r="E22" i="7"/>
  <c r="E28" i="7"/>
  <c r="E37" i="7"/>
  <c r="E59" i="7"/>
  <c r="E35" i="7"/>
  <c r="M7" i="12"/>
  <c r="G9" i="12"/>
  <c r="I8" i="12" s="1"/>
  <c r="Q58" i="16"/>
  <c r="S57" i="16" s="1"/>
  <c r="P58" i="16"/>
  <c r="R57" i="16" s="1"/>
  <c r="H57" i="16" s="1"/>
  <c r="L58" i="16"/>
  <c r="M58" i="16" s="1"/>
  <c r="P10" i="16"/>
  <c r="Q10" i="16"/>
  <c r="E34" i="16"/>
  <c r="G34" i="16" s="1"/>
  <c r="E67" i="16"/>
  <c r="D6" i="16"/>
  <c r="E63" i="16"/>
  <c r="D11" i="16"/>
  <c r="E75" i="16"/>
  <c r="G75" i="16" s="1"/>
  <c r="E46" i="16"/>
  <c r="G46" i="16" s="1"/>
  <c r="E49" i="16"/>
  <c r="G49" i="16" s="1"/>
  <c r="E41" i="16"/>
  <c r="G41" i="16" s="1"/>
  <c r="E90" i="16"/>
  <c r="G90" i="16" s="1"/>
  <c r="E39" i="16"/>
  <c r="G39" i="16" s="1"/>
  <c r="E54" i="16"/>
  <c r="G54" i="16" s="1"/>
  <c r="E43" i="16"/>
  <c r="G43" i="16" s="1"/>
  <c r="E22" i="16"/>
  <c r="E55" i="16"/>
  <c r="G55" i="16" s="1"/>
  <c r="E62" i="16"/>
  <c r="E86" i="16"/>
  <c r="G86" i="16" s="1"/>
  <c r="E77" i="16"/>
  <c r="G77" i="16" s="1"/>
  <c r="E84" i="16"/>
  <c r="G84" i="16" s="1"/>
  <c r="E29" i="16"/>
  <c r="E80" i="16"/>
  <c r="G80" i="16" s="1"/>
  <c r="E92" i="16"/>
  <c r="G92" i="16" s="1"/>
  <c r="D9" i="16"/>
  <c r="E89" i="16"/>
  <c r="G89" i="16" s="1"/>
  <c r="E30" i="16"/>
  <c r="G30" i="16" s="1"/>
  <c r="E28" i="16"/>
  <c r="D5" i="16"/>
  <c r="E25" i="16"/>
  <c r="E24" i="16"/>
  <c r="E60" i="16"/>
  <c r="E83" i="16"/>
  <c r="G83" i="16" s="1"/>
  <c r="E47" i="16"/>
  <c r="G47" i="16" s="1"/>
  <c r="I48" i="16" s="1"/>
  <c r="E45" i="16"/>
  <c r="G45" i="16" s="1"/>
  <c r="E69" i="16"/>
  <c r="G69" i="16" s="1"/>
  <c r="E56" i="16"/>
  <c r="G56" i="16" s="1"/>
  <c r="E20" i="16"/>
  <c r="E27" i="16"/>
  <c r="D16" i="16"/>
  <c r="E18" i="16"/>
  <c r="E91" i="16"/>
  <c r="G91" i="16" s="1"/>
  <c r="I92" i="16" s="1"/>
  <c r="E58" i="16"/>
  <c r="E88" i="16"/>
  <c r="G88" i="16" s="1"/>
  <c r="I89" i="16" s="1"/>
  <c r="E23" i="16"/>
  <c r="E42" i="16"/>
  <c r="G42" i="16" s="1"/>
  <c r="D7" i="16"/>
  <c r="E31" i="16"/>
  <c r="G31" i="16" s="1"/>
  <c r="E44" i="16"/>
  <c r="G44" i="16" s="1"/>
  <c r="I45" i="16" s="1"/>
  <c r="E72" i="16"/>
  <c r="G72" i="16" s="1"/>
  <c r="E66" i="16"/>
  <c r="E21" i="16"/>
  <c r="E26" i="16"/>
  <c r="E74" i="16"/>
  <c r="G74" i="16" s="1"/>
  <c r="E70" i="16"/>
  <c r="G70" i="16" s="1"/>
  <c r="E76" i="16"/>
  <c r="G76" i="16" s="1"/>
  <c r="E17" i="16"/>
  <c r="E73" i="16"/>
  <c r="G73" i="16" s="1"/>
  <c r="E48" i="16"/>
  <c r="G48" i="16" s="1"/>
  <c r="D15" i="16"/>
  <c r="E59" i="16"/>
  <c r="E64" i="16"/>
  <c r="D12" i="16"/>
  <c r="E40" i="16"/>
  <c r="G40" i="16" s="1"/>
  <c r="E68" i="16"/>
  <c r="E51" i="16"/>
  <c r="G51" i="16" s="1"/>
  <c r="E87" i="16"/>
  <c r="G87" i="16" s="1"/>
  <c r="E37" i="16"/>
  <c r="G37" i="16" s="1"/>
  <c r="E36" i="16"/>
  <c r="G36" i="16" s="1"/>
  <c r="D10" i="16"/>
  <c r="E85" i="16"/>
  <c r="G85" i="16" s="1"/>
  <c r="I86" i="16" s="1"/>
  <c r="E38" i="16"/>
  <c r="G38" i="16" s="1"/>
  <c r="I39" i="16" s="1"/>
  <c r="E81" i="16"/>
  <c r="G81" i="16" s="1"/>
  <c r="I82" i="16" s="1"/>
  <c r="E33" i="16"/>
  <c r="G33" i="16" s="1"/>
  <c r="E53" i="16"/>
  <c r="G53" i="16" s="1"/>
  <c r="E50" i="16"/>
  <c r="G50" i="16" s="1"/>
  <c r="E57" i="16"/>
  <c r="G57" i="16" s="1"/>
  <c r="E78" i="16"/>
  <c r="G78" i="16" s="1"/>
  <c r="E32" i="16"/>
  <c r="G32" i="16" s="1"/>
  <c r="I33" i="16" s="1"/>
  <c r="D8" i="16"/>
  <c r="E79" i="16"/>
  <c r="G79" i="16" s="1"/>
  <c r="I80" i="16" s="1"/>
  <c r="E82" i="16"/>
  <c r="G82" i="16" s="1"/>
  <c r="E52" i="16"/>
  <c r="G52" i="16" s="1"/>
  <c r="E65" i="16"/>
  <c r="E19" i="16"/>
  <c r="E61" i="16"/>
  <c r="E16" i="16"/>
  <c r="E35" i="16"/>
  <c r="G35" i="16" s="1"/>
  <c r="I36" i="16" s="1"/>
  <c r="D13" i="16"/>
  <c r="E71" i="16"/>
  <c r="G71" i="16" s="1"/>
  <c r="I72" i="16" s="1"/>
  <c r="D14" i="16"/>
  <c r="I81" i="12"/>
  <c r="I85" i="12"/>
  <c r="I79" i="12"/>
  <c r="I73" i="13"/>
  <c r="I75" i="7"/>
  <c r="I76" i="12"/>
  <c r="I71" i="12"/>
  <c r="I87" i="12"/>
  <c r="I77" i="12"/>
  <c r="M10" i="12"/>
  <c r="I83" i="7"/>
  <c r="I90" i="12"/>
  <c r="I73" i="12"/>
  <c r="M8" i="7"/>
  <c r="I88" i="12"/>
  <c r="G8" i="12"/>
  <c r="I7" i="12" s="1"/>
  <c r="I75" i="12"/>
  <c r="I78" i="7"/>
  <c r="I72" i="12"/>
  <c r="I85" i="7"/>
  <c r="I76" i="7"/>
  <c r="I84" i="12"/>
  <c r="I91" i="12"/>
  <c r="I82" i="12"/>
  <c r="I78" i="12"/>
  <c r="I89" i="12"/>
  <c r="I86" i="12"/>
  <c r="I70" i="12"/>
  <c r="I80" i="7"/>
  <c r="I80" i="12"/>
  <c r="K75" i="5"/>
  <c r="H76" i="5"/>
  <c r="L76" i="5"/>
  <c r="E76" i="5"/>
  <c r="F76" i="5"/>
  <c r="G76" i="5"/>
  <c r="M6" i="12"/>
  <c r="N6" i="12" s="1"/>
  <c r="O6" i="12" s="1"/>
  <c r="I75" i="5"/>
  <c r="C59" i="16" s="1"/>
  <c r="M6" i="7"/>
  <c r="N6" i="7" s="1"/>
  <c r="I74" i="12"/>
  <c r="I83" i="12"/>
  <c r="J75" i="5"/>
  <c r="D76" i="5"/>
  <c r="I75" i="13"/>
  <c r="I85" i="13"/>
  <c r="I87" i="13"/>
  <c r="I81" i="7"/>
  <c r="I80" i="13"/>
  <c r="I82" i="13"/>
  <c r="I78" i="13"/>
  <c r="I83" i="13"/>
  <c r="I70" i="13"/>
  <c r="I91" i="13"/>
  <c r="I90" i="13"/>
  <c r="I74" i="13"/>
  <c r="I84" i="13"/>
  <c r="M6" i="13"/>
  <c r="N6" i="13" s="1"/>
  <c r="O6" i="13" s="1"/>
  <c r="G8" i="13"/>
  <c r="I71" i="13"/>
  <c r="I79" i="13"/>
  <c r="G9" i="7"/>
  <c r="G10" i="13"/>
  <c r="G9" i="13"/>
  <c r="I89" i="13"/>
  <c r="I74" i="7"/>
  <c r="I76" i="13"/>
  <c r="I77" i="13"/>
  <c r="H27" i="5"/>
  <c r="E27" i="5"/>
  <c r="N27" i="5" s="1"/>
  <c r="B11" i="16" s="1"/>
  <c r="G27" i="5"/>
  <c r="F27" i="5"/>
  <c r="I90" i="7"/>
  <c r="I86" i="13"/>
  <c r="I5" i="12"/>
  <c r="I5" i="13"/>
  <c r="M7" i="13"/>
  <c r="G7" i="13"/>
  <c r="I5" i="7"/>
  <c r="I6" i="12"/>
  <c r="I79" i="7" l="1"/>
  <c r="I71" i="7"/>
  <c r="I84" i="7"/>
  <c r="G7" i="7"/>
  <c r="I6" i="7" s="1"/>
  <c r="I7" i="7"/>
  <c r="I72" i="7"/>
  <c r="I53" i="16"/>
  <c r="I88" i="16"/>
  <c r="I71" i="16"/>
  <c r="I46" i="16"/>
  <c r="I88" i="7"/>
  <c r="I91" i="7"/>
  <c r="N7" i="7"/>
  <c r="O7" i="7" s="1"/>
  <c r="I41" i="16"/>
  <c r="G58" i="16"/>
  <c r="I57" i="16" s="1"/>
  <c r="I51" i="16"/>
  <c r="I38" i="16"/>
  <c r="I77" i="16"/>
  <c r="I32" i="16"/>
  <c r="I70" i="16"/>
  <c r="I78" i="16"/>
  <c r="I54" i="16"/>
  <c r="I81" i="16"/>
  <c r="I42" i="16"/>
  <c r="I35" i="16"/>
  <c r="O6" i="7"/>
  <c r="I83" i="16"/>
  <c r="I43" i="16"/>
  <c r="L8" i="16"/>
  <c r="I91" i="16"/>
  <c r="I76" i="16"/>
  <c r="I49" i="16"/>
  <c r="I79" i="16"/>
  <c r="I34" i="16"/>
  <c r="I52" i="16"/>
  <c r="I74" i="16"/>
  <c r="I75" i="16"/>
  <c r="I73" i="16"/>
  <c r="I90" i="16"/>
  <c r="I55" i="16"/>
  <c r="I50" i="16"/>
  <c r="P59" i="16"/>
  <c r="R58" i="16" s="1"/>
  <c r="H58" i="16" s="1"/>
  <c r="L59" i="16"/>
  <c r="M59" i="16" s="1"/>
  <c r="Q59" i="16"/>
  <c r="S58" i="16" s="1"/>
  <c r="L7" i="16"/>
  <c r="I31" i="16"/>
  <c r="I87" i="16"/>
  <c r="I44" i="16"/>
  <c r="I37" i="16"/>
  <c r="I84" i="16"/>
  <c r="L9" i="16"/>
  <c r="I85" i="16"/>
  <c r="I56" i="16"/>
  <c r="I40" i="16"/>
  <c r="I47" i="16"/>
  <c r="L6" i="16"/>
  <c r="L10" i="16"/>
  <c r="I9" i="12"/>
  <c r="N7" i="12"/>
  <c r="N8" i="12" s="1"/>
  <c r="I76" i="5"/>
  <c r="C60" i="16" s="1"/>
  <c r="J76" i="5"/>
  <c r="K76" i="5"/>
  <c r="F77" i="5"/>
  <c r="G77" i="5"/>
  <c r="H77" i="5"/>
  <c r="L77" i="5"/>
  <c r="E77" i="5"/>
  <c r="D77" i="5"/>
  <c r="N7" i="13"/>
  <c r="O7" i="13" s="1"/>
  <c r="K27" i="5"/>
  <c r="B11" i="13" s="1"/>
  <c r="C11" i="13" s="1"/>
  <c r="P11" i="13" s="1"/>
  <c r="I9" i="13"/>
  <c r="I8" i="7"/>
  <c r="I7" i="13"/>
  <c r="J27" i="5"/>
  <c r="B11" i="12" s="1"/>
  <c r="C11" i="12" s="1"/>
  <c r="P11" i="12" s="1"/>
  <c r="I27" i="5"/>
  <c r="A12" i="7"/>
  <c r="J12" i="7" s="1"/>
  <c r="T12" i="7" s="1"/>
  <c r="A12" i="12"/>
  <c r="J12" i="12" s="1"/>
  <c r="T12" i="12" s="1"/>
  <c r="L28" i="5"/>
  <c r="D28" i="5"/>
  <c r="M28" i="5" s="1"/>
  <c r="A12" i="13"/>
  <c r="J12" i="13" s="1"/>
  <c r="T12" i="13" s="1"/>
  <c r="I6" i="13"/>
  <c r="I8" i="13"/>
  <c r="N8" i="7" l="1"/>
  <c r="O8" i="7" s="1"/>
  <c r="G10" i="16"/>
  <c r="M10" i="16"/>
  <c r="G59" i="16"/>
  <c r="B11" i="7"/>
  <c r="C11" i="7" s="1"/>
  <c r="P11" i="7" s="1"/>
  <c r="C11" i="16"/>
  <c r="M9" i="16"/>
  <c r="G9" i="16"/>
  <c r="G8" i="16"/>
  <c r="M8" i="16"/>
  <c r="L60" i="16"/>
  <c r="Q60" i="16"/>
  <c r="S59" i="16" s="1"/>
  <c r="P60" i="16"/>
  <c r="R59" i="16" s="1"/>
  <c r="H59" i="16" s="1"/>
  <c r="M6" i="16"/>
  <c r="N6" i="16" s="1"/>
  <c r="G6" i="16"/>
  <c r="G7" i="16"/>
  <c r="M7" i="16"/>
  <c r="O7" i="12"/>
  <c r="K77" i="5"/>
  <c r="I77" i="5"/>
  <c r="C61" i="16" s="1"/>
  <c r="H78" i="5"/>
  <c r="L78" i="5"/>
  <c r="E78" i="5"/>
  <c r="F78" i="5"/>
  <c r="G78" i="5"/>
  <c r="J77" i="5"/>
  <c r="Q11" i="13"/>
  <c r="L11" i="13"/>
  <c r="G11" i="13" s="1"/>
  <c r="I10" i="13" s="1"/>
  <c r="N8" i="13"/>
  <c r="O8" i="13" s="1"/>
  <c r="D78" i="5"/>
  <c r="L11" i="12"/>
  <c r="M11" i="12" s="1"/>
  <c r="Q11" i="12"/>
  <c r="D33" i="5"/>
  <c r="G28" i="5"/>
  <c r="H28" i="5"/>
  <c r="E28" i="5"/>
  <c r="N28" i="5" s="1"/>
  <c r="B12" i="16" s="1"/>
  <c r="F28" i="5"/>
  <c r="N9" i="12"/>
  <c r="O8" i="12"/>
  <c r="L29" i="5"/>
  <c r="A13" i="13"/>
  <c r="J13" i="13" s="1"/>
  <c r="A13" i="7"/>
  <c r="J13" i="7" s="1"/>
  <c r="D29" i="5"/>
  <c r="M29" i="5" s="1"/>
  <c r="A13" i="12"/>
  <c r="J13" i="12" s="1"/>
  <c r="N9" i="7" l="1"/>
  <c r="O9" i="7" s="1"/>
  <c r="I9" i="16"/>
  <c r="Q11" i="7"/>
  <c r="I5" i="16"/>
  <c r="I7" i="16"/>
  <c r="M60" i="16"/>
  <c r="G60" i="16"/>
  <c r="Q61" i="16"/>
  <c r="S60" i="16" s="1"/>
  <c r="L61" i="16"/>
  <c r="P61" i="16"/>
  <c r="R60" i="16" s="1"/>
  <c r="H60" i="16" s="1"/>
  <c r="I6" i="16"/>
  <c r="I8" i="16"/>
  <c r="I58" i="16"/>
  <c r="L11" i="7"/>
  <c r="M11" i="7" s="1"/>
  <c r="N7" i="16"/>
  <c r="O6" i="16"/>
  <c r="Q11" i="16"/>
  <c r="P11" i="16"/>
  <c r="L11" i="16"/>
  <c r="N9" i="13"/>
  <c r="O9" i="13" s="1"/>
  <c r="J78" i="5"/>
  <c r="M11" i="13"/>
  <c r="G11" i="12"/>
  <c r="I10" i="12" s="1"/>
  <c r="K78" i="5"/>
  <c r="F79" i="5"/>
  <c r="G79" i="5"/>
  <c r="H79" i="5"/>
  <c r="L79" i="5"/>
  <c r="E79" i="5"/>
  <c r="I78" i="5"/>
  <c r="C62" i="16" s="1"/>
  <c r="D79" i="5"/>
  <c r="E33" i="5"/>
  <c r="G33" i="5"/>
  <c r="H33" i="5"/>
  <c r="F33" i="5"/>
  <c r="D34" i="5"/>
  <c r="G34" i="5" s="1"/>
  <c r="G29" i="5"/>
  <c r="H29" i="5"/>
  <c r="F29" i="5"/>
  <c r="E29" i="5"/>
  <c r="N29" i="5" s="1"/>
  <c r="B13" i="16" s="1"/>
  <c r="I28" i="5"/>
  <c r="K28" i="5"/>
  <c r="B12" i="13" s="1"/>
  <c r="C12" i="13" s="1"/>
  <c r="P12" i="13" s="1"/>
  <c r="J28" i="5"/>
  <c r="B12" i="12" s="1"/>
  <c r="C12" i="12" s="1"/>
  <c r="O9" i="12"/>
  <c r="N10" i="12"/>
  <c r="N10" i="7"/>
  <c r="N10" i="13" l="1"/>
  <c r="N11" i="13" s="1"/>
  <c r="O11" i="13" s="1"/>
  <c r="N8" i="16"/>
  <c r="O7" i="16"/>
  <c r="M61" i="16"/>
  <c r="G61" i="16"/>
  <c r="B12" i="7"/>
  <c r="C12" i="7" s="1"/>
  <c r="P12" i="7" s="1"/>
  <c r="C12" i="16"/>
  <c r="Q62" i="16"/>
  <c r="S61" i="16" s="1"/>
  <c r="P62" i="16"/>
  <c r="R61" i="16" s="1"/>
  <c r="H61" i="16" s="1"/>
  <c r="L62" i="16"/>
  <c r="M11" i="16"/>
  <c r="G11" i="16"/>
  <c r="I59" i="16"/>
  <c r="K79" i="5"/>
  <c r="H80" i="5"/>
  <c r="L80" i="5"/>
  <c r="E80" i="5"/>
  <c r="F80" i="5"/>
  <c r="G80" i="5"/>
  <c r="I79" i="5"/>
  <c r="C63" i="16" s="1"/>
  <c r="J79" i="5"/>
  <c r="D80" i="5"/>
  <c r="H34" i="5"/>
  <c r="E34" i="5"/>
  <c r="F34" i="5"/>
  <c r="D35" i="5"/>
  <c r="E35" i="5" s="1"/>
  <c r="Q12" i="13"/>
  <c r="A14" i="12"/>
  <c r="J14" i="12" s="1"/>
  <c r="L12" i="13"/>
  <c r="K29" i="5"/>
  <c r="B13" i="13" s="1"/>
  <c r="C13" i="13" s="1"/>
  <c r="I29" i="5"/>
  <c r="J29" i="5"/>
  <c r="B13" i="12" s="1"/>
  <c r="T13" i="12" s="1"/>
  <c r="N11" i="12"/>
  <c r="O10" i="12"/>
  <c r="O10" i="7"/>
  <c r="G10" i="7" s="1"/>
  <c r="I9" i="7" s="1"/>
  <c r="N11" i="7"/>
  <c r="O10" i="13"/>
  <c r="L12" i="12"/>
  <c r="P12" i="12"/>
  <c r="Q12" i="12"/>
  <c r="Q12" i="7" l="1"/>
  <c r="L12" i="7"/>
  <c r="M12" i="7" s="1"/>
  <c r="N12" i="7" s="1"/>
  <c r="I60" i="16"/>
  <c r="B13" i="7"/>
  <c r="C13" i="7" s="1"/>
  <c r="P63" i="16"/>
  <c r="R62" i="16" s="1"/>
  <c r="H62" i="16" s="1"/>
  <c r="L63" i="16"/>
  <c r="Q63" i="16"/>
  <c r="S62" i="16" s="1"/>
  <c r="M62" i="16"/>
  <c r="G62" i="16"/>
  <c r="Q12" i="16"/>
  <c r="P12" i="16"/>
  <c r="L12" i="16"/>
  <c r="I10" i="16"/>
  <c r="O8" i="16"/>
  <c r="N9" i="16"/>
  <c r="J80" i="5"/>
  <c r="I80" i="5"/>
  <c r="C64" i="16" s="1"/>
  <c r="F81" i="5"/>
  <c r="G81" i="5"/>
  <c r="H81" i="5"/>
  <c r="L81" i="5"/>
  <c r="E81" i="5"/>
  <c r="K80" i="5"/>
  <c r="D81" i="5"/>
  <c r="F35" i="5"/>
  <c r="H35" i="5"/>
  <c r="G35" i="5"/>
  <c r="M12" i="13"/>
  <c r="N12" i="13" s="1"/>
  <c r="O12" i="13" s="1"/>
  <c r="G12" i="13"/>
  <c r="I11" i="13" s="1"/>
  <c r="T13" i="13"/>
  <c r="D30" i="5"/>
  <c r="M30" i="5" s="1"/>
  <c r="L30" i="5"/>
  <c r="C13" i="12"/>
  <c r="P13" i="12" s="1"/>
  <c r="G12" i="12"/>
  <c r="I11" i="12" s="1"/>
  <c r="M12" i="12"/>
  <c r="N12" i="12" s="1"/>
  <c r="O12" i="12" s="1"/>
  <c r="A14" i="13"/>
  <c r="J14" i="13" s="1"/>
  <c r="O11" i="12"/>
  <c r="A14" i="7"/>
  <c r="J14" i="7" s="1"/>
  <c r="L13" i="13"/>
  <c r="P13" i="13"/>
  <c r="Q13" i="13"/>
  <c r="Q13" i="7" l="1"/>
  <c r="L13" i="7"/>
  <c r="M13" i="7" s="1"/>
  <c r="P13" i="7"/>
  <c r="N10" i="16"/>
  <c r="O9" i="16"/>
  <c r="M12" i="16"/>
  <c r="G12" i="16"/>
  <c r="C13" i="16"/>
  <c r="T13" i="16"/>
  <c r="T13" i="7"/>
  <c r="Q64" i="16"/>
  <c r="S63" i="16" s="1"/>
  <c r="P64" i="16"/>
  <c r="R63" i="16" s="1"/>
  <c r="H63" i="16" s="1"/>
  <c r="L64" i="16"/>
  <c r="M63" i="16"/>
  <c r="G63" i="16"/>
  <c r="I61" i="16"/>
  <c r="J81" i="5"/>
  <c r="K81" i="5"/>
  <c r="H82" i="5"/>
  <c r="L82" i="5"/>
  <c r="E82" i="5"/>
  <c r="F82" i="5"/>
  <c r="G82" i="5"/>
  <c r="I81" i="5"/>
  <c r="C65" i="16" s="1"/>
  <c r="D82" i="5"/>
  <c r="N13" i="7"/>
  <c r="G30" i="5"/>
  <c r="E30" i="5"/>
  <c r="N30" i="5" s="1"/>
  <c r="B14" i="16" s="1"/>
  <c r="F30" i="5"/>
  <c r="H30" i="5"/>
  <c r="L13" i="12"/>
  <c r="G13" i="12" s="1"/>
  <c r="I12" i="12" s="1"/>
  <c r="Q13" i="12"/>
  <c r="M13" i="13"/>
  <c r="N13" i="13" s="1"/>
  <c r="O13" i="13" s="1"/>
  <c r="G13" i="13"/>
  <c r="I12" i="13" s="1"/>
  <c r="Q65" i="16" l="1"/>
  <c r="S64" i="16" s="1"/>
  <c r="P65" i="16"/>
  <c r="R64" i="16" s="1"/>
  <c r="H64" i="16" s="1"/>
  <c r="L65" i="16"/>
  <c r="I11" i="16"/>
  <c r="M64" i="16"/>
  <c r="G64" i="16"/>
  <c r="I62" i="16"/>
  <c r="Q13" i="16"/>
  <c r="P13" i="16"/>
  <c r="L13" i="16"/>
  <c r="N11" i="16"/>
  <c r="O10" i="16"/>
  <c r="J82" i="5"/>
  <c r="I82" i="5"/>
  <c r="C66" i="16" s="1"/>
  <c r="F83" i="5"/>
  <c r="G83" i="5"/>
  <c r="H83" i="5"/>
  <c r="L83" i="5"/>
  <c r="E83" i="5"/>
  <c r="K82" i="5"/>
  <c r="D83" i="5"/>
  <c r="J30" i="5"/>
  <c r="B14" i="12" s="1"/>
  <c r="C14" i="12" s="1"/>
  <c r="D36" i="5"/>
  <c r="E36" i="5" s="1"/>
  <c r="K30" i="5"/>
  <c r="B14" i="13" s="1"/>
  <c r="C14" i="13" s="1"/>
  <c r="Q14" i="13" s="1"/>
  <c r="I30" i="5"/>
  <c r="M13" i="12"/>
  <c r="N13" i="12" s="1"/>
  <c r="O13" i="12" s="1"/>
  <c r="A15" i="7"/>
  <c r="J15" i="7" s="1"/>
  <c r="T15" i="7" s="1"/>
  <c r="T14" i="12"/>
  <c r="T14" i="13"/>
  <c r="T14" i="7"/>
  <c r="L31" i="5"/>
  <c r="M13" i="16" l="1"/>
  <c r="G13" i="16"/>
  <c r="I63" i="16"/>
  <c r="M65" i="16"/>
  <c r="G65" i="16"/>
  <c r="Q66" i="16"/>
  <c r="S65" i="16" s="1"/>
  <c r="P66" i="16"/>
  <c r="R65" i="16" s="1"/>
  <c r="H65" i="16" s="1"/>
  <c r="L66" i="16"/>
  <c r="B14" i="7"/>
  <c r="C14" i="7" s="1"/>
  <c r="Q14" i="7" s="1"/>
  <c r="C14" i="16"/>
  <c r="N12" i="16"/>
  <c r="O11" i="16"/>
  <c r="J83" i="5"/>
  <c r="H84" i="5"/>
  <c r="L84" i="5"/>
  <c r="E84" i="5"/>
  <c r="F84" i="5"/>
  <c r="G84" i="5"/>
  <c r="K83" i="5"/>
  <c r="I83" i="5"/>
  <c r="C67" i="16" s="1"/>
  <c r="D84" i="5"/>
  <c r="F36" i="5"/>
  <c r="G36" i="5"/>
  <c r="H36" i="5"/>
  <c r="L14" i="7"/>
  <c r="M14" i="7" s="1"/>
  <c r="N14" i="7" s="1"/>
  <c r="L14" i="13"/>
  <c r="M14" i="13" s="1"/>
  <c r="N14" i="13" s="1"/>
  <c r="O14" i="13" s="1"/>
  <c r="P14" i="13"/>
  <c r="D31" i="5"/>
  <c r="M31" i="5" s="1"/>
  <c r="A15" i="12"/>
  <c r="J15" i="12" s="1"/>
  <c r="T15" i="12" s="1"/>
  <c r="A15" i="13"/>
  <c r="J15" i="13" s="1"/>
  <c r="T15" i="13" s="1"/>
  <c r="L14" i="12"/>
  <c r="P14" i="12"/>
  <c r="Q14" i="12"/>
  <c r="Q67" i="16" l="1"/>
  <c r="S66" i="16" s="1"/>
  <c r="L67" i="16"/>
  <c r="P67" i="16"/>
  <c r="R66" i="16" s="1"/>
  <c r="H66" i="16" s="1"/>
  <c r="I64" i="16"/>
  <c r="N13" i="16"/>
  <c r="O12" i="16"/>
  <c r="I12" i="16"/>
  <c r="M66" i="16"/>
  <c r="G66" i="16"/>
  <c r="P14" i="7"/>
  <c r="P14" i="16"/>
  <c r="L14" i="16"/>
  <c r="Q14" i="16"/>
  <c r="I84" i="5"/>
  <c r="C68" i="16" s="1"/>
  <c r="F85" i="5"/>
  <c r="G85" i="5"/>
  <c r="H85" i="5"/>
  <c r="L85" i="5"/>
  <c r="E85" i="5"/>
  <c r="J84" i="5"/>
  <c r="K84" i="5"/>
  <c r="D85" i="5"/>
  <c r="G14" i="13"/>
  <c r="I13" i="13" s="1"/>
  <c r="F31" i="5"/>
  <c r="E31" i="5"/>
  <c r="N31" i="5" s="1"/>
  <c r="B15" i="16" s="1"/>
  <c r="H31" i="5"/>
  <c r="G31" i="5"/>
  <c r="M14" i="12"/>
  <c r="N14" i="12" s="1"/>
  <c r="O14" i="12" s="1"/>
  <c r="G14" i="12"/>
  <c r="I13" i="12" s="1"/>
  <c r="L32" i="5"/>
  <c r="A16" i="13"/>
  <c r="J16" i="13" s="1"/>
  <c r="T16" i="13" s="1"/>
  <c r="A16" i="12"/>
  <c r="J16" i="12" s="1"/>
  <c r="T16" i="12" s="1"/>
  <c r="A16" i="7"/>
  <c r="J16" i="7" s="1"/>
  <c r="T16" i="7" s="1"/>
  <c r="Q68" i="16" l="1"/>
  <c r="L68" i="16"/>
  <c r="P68" i="16"/>
  <c r="I65" i="16"/>
  <c r="G14" i="16"/>
  <c r="M14" i="16"/>
  <c r="N14" i="16" s="1"/>
  <c r="O13" i="16"/>
  <c r="M67" i="16"/>
  <c r="G67" i="16"/>
  <c r="K85" i="5"/>
  <c r="H86" i="5"/>
  <c r="L86" i="5"/>
  <c r="E86" i="5"/>
  <c r="F86" i="5"/>
  <c r="G86" i="5"/>
  <c r="I85" i="5"/>
  <c r="J85" i="5"/>
  <c r="D86" i="5"/>
  <c r="J31" i="5"/>
  <c r="B15" i="12" s="1"/>
  <c r="C15" i="12" s="1"/>
  <c r="L15" i="12" s="1"/>
  <c r="G15" i="12" s="1"/>
  <c r="I14" i="12" s="1"/>
  <c r="D37" i="5"/>
  <c r="H37" i="5" s="1"/>
  <c r="I31" i="5"/>
  <c r="K31" i="5"/>
  <c r="B15" i="13" s="1"/>
  <c r="C15" i="13" s="1"/>
  <c r="Q15" i="13" s="1"/>
  <c r="O14" i="16" l="1"/>
  <c r="I68" i="16"/>
  <c r="I66" i="16"/>
  <c r="R67" i="16"/>
  <c r="H67" i="16" s="1"/>
  <c r="R68" i="16"/>
  <c r="H68" i="16" s="1"/>
  <c r="R69" i="16"/>
  <c r="H69" i="16" s="1"/>
  <c r="M68" i="16"/>
  <c r="G68" i="16"/>
  <c r="I13" i="16"/>
  <c r="B15" i="7"/>
  <c r="C15" i="7" s="1"/>
  <c r="Q15" i="7" s="1"/>
  <c r="C15" i="16"/>
  <c r="S67" i="16"/>
  <c r="S68" i="16"/>
  <c r="S69" i="16"/>
  <c r="Q15" i="12"/>
  <c r="I86" i="5"/>
  <c r="F87" i="5"/>
  <c r="G87" i="5"/>
  <c r="H87" i="5"/>
  <c r="L87" i="5"/>
  <c r="E87" i="5"/>
  <c r="J86" i="5"/>
  <c r="K86" i="5"/>
  <c r="P15" i="12"/>
  <c r="M15" i="12"/>
  <c r="N15" i="12" s="1"/>
  <c r="O15" i="12" s="1"/>
  <c r="F37" i="5"/>
  <c r="D87" i="5"/>
  <c r="G37" i="5"/>
  <c r="E37" i="5"/>
  <c r="P15" i="7"/>
  <c r="L15" i="13"/>
  <c r="M15" i="13" s="1"/>
  <c r="N15" i="13" s="1"/>
  <c r="O15" i="13" s="1"/>
  <c r="D38" i="5"/>
  <c r="P15" i="13"/>
  <c r="J32" i="5"/>
  <c r="B16" i="12" s="1"/>
  <c r="C16" i="12" s="1"/>
  <c r="L16" i="12" s="1"/>
  <c r="M16" i="12" s="1"/>
  <c r="K32" i="5"/>
  <c r="B16" i="13" s="1"/>
  <c r="C16" i="13" s="1"/>
  <c r="I32" i="5"/>
  <c r="B16" i="7" l="1"/>
  <c r="C16" i="7" s="1"/>
  <c r="P16" i="7" s="1"/>
  <c r="C16" i="16"/>
  <c r="L15" i="7"/>
  <c r="M15" i="7" s="1"/>
  <c r="N15" i="7" s="1"/>
  <c r="Q15" i="16"/>
  <c r="P15" i="16"/>
  <c r="L15" i="16"/>
  <c r="I69" i="16"/>
  <c r="I67" i="16"/>
  <c r="G15" i="13"/>
  <c r="I14" i="13" s="1"/>
  <c r="N16" i="12"/>
  <c r="O16" i="12" s="1"/>
  <c r="G16" i="12" s="1"/>
  <c r="I15" i="12" s="1"/>
  <c r="K87" i="5"/>
  <c r="I87" i="5"/>
  <c r="J87" i="5"/>
  <c r="H88" i="5"/>
  <c r="L88" i="5"/>
  <c r="E88" i="5"/>
  <c r="F88" i="5"/>
  <c r="G88" i="5"/>
  <c r="D88" i="5"/>
  <c r="F38" i="5"/>
  <c r="H38" i="5"/>
  <c r="E38" i="5"/>
  <c r="P16" i="13"/>
  <c r="G38" i="5"/>
  <c r="D39" i="5"/>
  <c r="P16" i="12"/>
  <c r="Q16" i="12"/>
  <c r="Q16" i="13"/>
  <c r="L16" i="13"/>
  <c r="M16" i="13" s="1"/>
  <c r="N16" i="13" s="1"/>
  <c r="O16" i="13" s="1"/>
  <c r="G16" i="13" s="1"/>
  <c r="I15" i="13" s="1"/>
  <c r="A17" i="12"/>
  <c r="J17" i="12" s="1"/>
  <c r="T17" i="12" s="1"/>
  <c r="L33" i="5"/>
  <c r="A17" i="7"/>
  <c r="J17" i="7" s="1"/>
  <c r="T17" i="7" s="1"/>
  <c r="A17" i="13"/>
  <c r="J17" i="13" s="1"/>
  <c r="T17" i="13" s="1"/>
  <c r="L16" i="7" l="1"/>
  <c r="M16" i="7" s="1"/>
  <c r="N16" i="7" s="1"/>
  <c r="Q16" i="7"/>
  <c r="M15" i="16"/>
  <c r="N15" i="16" s="1"/>
  <c r="G15" i="16"/>
  <c r="Q16" i="16"/>
  <c r="P16" i="16"/>
  <c r="L16" i="16"/>
  <c r="F89" i="5"/>
  <c r="G89" i="5"/>
  <c r="E89" i="5"/>
  <c r="H89" i="5"/>
  <c r="L89" i="5"/>
  <c r="I88" i="5"/>
  <c r="J88" i="5"/>
  <c r="K88" i="5"/>
  <c r="D89" i="5"/>
  <c r="H39" i="5"/>
  <c r="E39" i="5"/>
  <c r="G39" i="5"/>
  <c r="F39" i="5"/>
  <c r="D40" i="5"/>
  <c r="G40" i="5" s="1"/>
  <c r="I33" i="5"/>
  <c r="K33" i="5"/>
  <c r="B17" i="13" s="1"/>
  <c r="C17" i="13" s="1"/>
  <c r="M16" i="16" l="1"/>
  <c r="N16" i="16" s="1"/>
  <c r="G16" i="16"/>
  <c r="O15" i="16"/>
  <c r="B17" i="7"/>
  <c r="C17" i="7" s="1"/>
  <c r="P17" i="7" s="1"/>
  <c r="C17" i="16"/>
  <c r="I14" i="16"/>
  <c r="K89" i="5"/>
  <c r="J89" i="5"/>
  <c r="H90" i="5"/>
  <c r="L90" i="5"/>
  <c r="E90" i="5"/>
  <c r="G90" i="5"/>
  <c r="F90" i="5"/>
  <c r="I89" i="5"/>
  <c r="D90" i="5"/>
  <c r="H40" i="5"/>
  <c r="E40" i="5"/>
  <c r="F40" i="5"/>
  <c r="D41" i="5"/>
  <c r="H41" i="5" s="1"/>
  <c r="J33" i="5"/>
  <c r="B17" i="12" s="1"/>
  <c r="C17" i="12" s="1"/>
  <c r="P17" i="12" s="1"/>
  <c r="Q17" i="13"/>
  <c r="L17" i="13"/>
  <c r="M17" i="13" s="1"/>
  <c r="N17" i="13" s="1"/>
  <c r="P17" i="13"/>
  <c r="Q17" i="7" l="1"/>
  <c r="L17" i="7"/>
  <c r="M17" i="7" s="1"/>
  <c r="N17" i="7" s="1"/>
  <c r="O16" i="16"/>
  <c r="P17" i="16"/>
  <c r="L17" i="16"/>
  <c r="Q17" i="16"/>
  <c r="I15" i="16"/>
  <c r="J90" i="5"/>
  <c r="F91" i="5"/>
  <c r="H91" i="5"/>
  <c r="E91" i="5"/>
  <c r="G91" i="5"/>
  <c r="L91" i="5"/>
  <c r="I90" i="5"/>
  <c r="K90" i="5"/>
  <c r="D91" i="5"/>
  <c r="G41" i="5"/>
  <c r="E41" i="5"/>
  <c r="F41" i="5"/>
  <c r="D42" i="5"/>
  <c r="F42" i="5" s="1"/>
  <c r="E42" i="5"/>
  <c r="Q17" i="12"/>
  <c r="L17" i="12"/>
  <c r="M17" i="12" s="1"/>
  <c r="N17" i="12" s="1"/>
  <c r="L34" i="5"/>
  <c r="A18" i="13"/>
  <c r="J18" i="13" s="1"/>
  <c r="A18" i="7"/>
  <c r="J18" i="7" s="1"/>
  <c r="A18" i="12"/>
  <c r="J18" i="12" s="1"/>
  <c r="M17" i="16" l="1"/>
  <c r="N17" i="16" s="1"/>
  <c r="G17" i="16"/>
  <c r="H92" i="5"/>
  <c r="L92" i="5"/>
  <c r="E92" i="5"/>
  <c r="F92" i="5"/>
  <c r="G92" i="5"/>
  <c r="J91" i="5"/>
  <c r="I91" i="5"/>
  <c r="K91" i="5"/>
  <c r="D92" i="5"/>
  <c r="G42" i="5"/>
  <c r="H42" i="5"/>
  <c r="D43" i="5"/>
  <c r="G43" i="5" s="1"/>
  <c r="I34" i="5"/>
  <c r="I16" i="16" l="1"/>
  <c r="B18" i="7"/>
  <c r="C18" i="7" s="1"/>
  <c r="P18" i="7" s="1"/>
  <c r="C18" i="16"/>
  <c r="I92" i="5"/>
  <c r="J92" i="5"/>
  <c r="F93" i="5"/>
  <c r="G93" i="5"/>
  <c r="H93" i="5"/>
  <c r="L93" i="5"/>
  <c r="E93" i="5"/>
  <c r="K92" i="5"/>
  <c r="D93" i="5"/>
  <c r="F43" i="5"/>
  <c r="H43" i="5"/>
  <c r="E43" i="5"/>
  <c r="D44" i="5"/>
  <c r="J34" i="5"/>
  <c r="B18" i="12" s="1"/>
  <c r="C18" i="12" s="1"/>
  <c r="T18" i="7"/>
  <c r="K34" i="5"/>
  <c r="B18" i="13" s="1"/>
  <c r="L18" i="7" l="1"/>
  <c r="M18" i="7" s="1"/>
  <c r="N18" i="7" s="1"/>
  <c r="Q18" i="7"/>
  <c r="Q18" i="16"/>
  <c r="S17" i="16" s="1"/>
  <c r="S16" i="16" s="1"/>
  <c r="S15" i="16" s="1"/>
  <c r="S14" i="16" s="1"/>
  <c r="S13" i="16" s="1"/>
  <c r="S12" i="16" s="1"/>
  <c r="S11" i="16" s="1"/>
  <c r="S10" i="16" s="1"/>
  <c r="S9" i="16" s="1"/>
  <c r="S8" i="16" s="1"/>
  <c r="S7" i="16" s="1"/>
  <c r="S6" i="16" s="1"/>
  <c r="S5" i="16" s="1"/>
  <c r="P18" i="16"/>
  <c r="R17" i="16" s="1"/>
  <c r="L18" i="16"/>
  <c r="J93" i="5"/>
  <c r="I93" i="5"/>
  <c r="F94" i="5"/>
  <c r="G94" i="5"/>
  <c r="L94" i="5"/>
  <c r="H94" i="5"/>
  <c r="E94" i="5"/>
  <c r="K93" i="5"/>
  <c r="D94" i="5"/>
  <c r="G44" i="5"/>
  <c r="F44" i="5"/>
  <c r="H44" i="5"/>
  <c r="E44" i="5"/>
  <c r="T18" i="12"/>
  <c r="A19" i="12"/>
  <c r="J19" i="12" s="1"/>
  <c r="A19" i="13"/>
  <c r="J19" i="13" s="1"/>
  <c r="A19" i="7"/>
  <c r="J19" i="7" s="1"/>
  <c r="L35" i="5"/>
  <c r="T18" i="13"/>
  <c r="C18" i="13"/>
  <c r="Q18" i="12"/>
  <c r="P18" i="12"/>
  <c r="L18" i="12"/>
  <c r="M18" i="12" s="1"/>
  <c r="N18" i="12" s="1"/>
  <c r="H17" i="16" l="1"/>
  <c r="R16" i="16"/>
  <c r="M18" i="16"/>
  <c r="N18" i="16" s="1"/>
  <c r="G18" i="16"/>
  <c r="J94" i="5"/>
  <c r="K94" i="5"/>
  <c r="H95" i="5"/>
  <c r="L95" i="5"/>
  <c r="E95" i="5"/>
  <c r="F95" i="5"/>
  <c r="G95" i="5"/>
  <c r="I94" i="5"/>
  <c r="D95" i="5"/>
  <c r="J35" i="5"/>
  <c r="B19" i="12" s="1"/>
  <c r="L18" i="13"/>
  <c r="M18" i="13" s="1"/>
  <c r="N18" i="13" s="1"/>
  <c r="Q18" i="13"/>
  <c r="P18" i="13"/>
  <c r="R15" i="16" l="1"/>
  <c r="H16" i="16"/>
  <c r="I17" i="16"/>
  <c r="J95" i="5"/>
  <c r="I95" i="5"/>
  <c r="F96" i="5"/>
  <c r="E96" i="5"/>
  <c r="G96" i="5"/>
  <c r="L96" i="5"/>
  <c r="H96" i="5"/>
  <c r="K95" i="5"/>
  <c r="D96" i="5"/>
  <c r="C19" i="12"/>
  <c r="T19" i="12"/>
  <c r="I35" i="5"/>
  <c r="K35" i="5"/>
  <c r="B19" i="13" s="1"/>
  <c r="C19" i="13" s="1"/>
  <c r="L36" i="5"/>
  <c r="A20" i="13"/>
  <c r="J20" i="13" s="1"/>
  <c r="A20" i="7"/>
  <c r="J20" i="7" s="1"/>
  <c r="A20" i="12"/>
  <c r="J20" i="12" s="1"/>
  <c r="H15" i="16" l="1"/>
  <c r="R14" i="16"/>
  <c r="B19" i="7"/>
  <c r="C19" i="16"/>
  <c r="H97" i="5"/>
  <c r="L97" i="5"/>
  <c r="G97" i="5"/>
  <c r="E97" i="5"/>
  <c r="F97" i="5"/>
  <c r="J96" i="5"/>
  <c r="K96" i="5"/>
  <c r="I96" i="5"/>
  <c r="D97" i="5"/>
  <c r="T19" i="7"/>
  <c r="C19" i="7"/>
  <c r="T19" i="13"/>
  <c r="L19" i="12"/>
  <c r="M19" i="12" s="1"/>
  <c r="N19" i="12" s="1"/>
  <c r="P19" i="12"/>
  <c r="Q19" i="12"/>
  <c r="P19" i="13"/>
  <c r="L19" i="13"/>
  <c r="M19" i="13" s="1"/>
  <c r="N19" i="13" s="1"/>
  <c r="Q19" i="13"/>
  <c r="I36" i="5"/>
  <c r="H14" i="16" l="1"/>
  <c r="R13" i="16"/>
  <c r="Q19" i="16"/>
  <c r="S18" i="16" s="1"/>
  <c r="P19" i="16"/>
  <c r="R18" i="16" s="1"/>
  <c r="H18" i="16" s="1"/>
  <c r="L19" i="16"/>
  <c r="B20" i="7"/>
  <c r="C20" i="7" s="1"/>
  <c r="L20" i="7" s="1"/>
  <c r="M20" i="7" s="1"/>
  <c r="C20" i="16"/>
  <c r="I97" i="5"/>
  <c r="F98" i="5"/>
  <c r="E98" i="5"/>
  <c r="G98" i="5"/>
  <c r="L98" i="5"/>
  <c r="H98" i="5"/>
  <c r="J97" i="5"/>
  <c r="K97" i="5"/>
  <c r="D98" i="5"/>
  <c r="K36" i="5"/>
  <c r="B20" i="13" s="1"/>
  <c r="C20" i="13" s="1"/>
  <c r="Q20" i="13" s="1"/>
  <c r="T20" i="7"/>
  <c r="T20" i="13"/>
  <c r="L19" i="7"/>
  <c r="M19" i="7" s="1"/>
  <c r="N19" i="7" s="1"/>
  <c r="Q19" i="7"/>
  <c r="P19" i="7"/>
  <c r="J36" i="5"/>
  <c r="B20" i="12" s="1"/>
  <c r="H13" i="16" l="1"/>
  <c r="R12" i="16"/>
  <c r="M19" i="16"/>
  <c r="N19" i="16" s="1"/>
  <c r="G19" i="16"/>
  <c r="P20" i="7"/>
  <c r="Q20" i="7"/>
  <c r="Q20" i="16"/>
  <c r="S19" i="16" s="1"/>
  <c r="P20" i="16"/>
  <c r="R19" i="16" s="1"/>
  <c r="H19" i="16" s="1"/>
  <c r="L20" i="16"/>
  <c r="J98" i="5"/>
  <c r="K98" i="5"/>
  <c r="I98" i="5"/>
  <c r="H99" i="5"/>
  <c r="L99" i="5"/>
  <c r="F99" i="5"/>
  <c r="G99" i="5"/>
  <c r="E99" i="5"/>
  <c r="D99" i="5"/>
  <c r="L20" i="13"/>
  <c r="M20" i="13" s="1"/>
  <c r="N20" i="13" s="1"/>
  <c r="P20" i="13"/>
  <c r="N20" i="7"/>
  <c r="C20" i="12"/>
  <c r="Q20" i="12" s="1"/>
  <c r="T20" i="12"/>
  <c r="A21" i="7"/>
  <c r="J21" i="7" s="1"/>
  <c r="L37" i="5"/>
  <c r="A21" i="12"/>
  <c r="J21" i="12" s="1"/>
  <c r="A21" i="13"/>
  <c r="J21" i="13" s="1"/>
  <c r="R11" i="16" l="1"/>
  <c r="H12" i="16"/>
  <c r="I18" i="16"/>
  <c r="M20" i="16"/>
  <c r="N20" i="16" s="1"/>
  <c r="G20" i="16"/>
  <c r="J99" i="5"/>
  <c r="F100" i="5"/>
  <c r="H100" i="5"/>
  <c r="E100" i="5"/>
  <c r="G100" i="5"/>
  <c r="L100" i="5"/>
  <c r="K99" i="5"/>
  <c r="I99" i="5"/>
  <c r="D100" i="5"/>
  <c r="P20" i="12"/>
  <c r="L20" i="12"/>
  <c r="M20" i="12" s="1"/>
  <c r="N20" i="12" s="1"/>
  <c r="H11" i="16" l="1"/>
  <c r="R10" i="16"/>
  <c r="I19" i="16"/>
  <c r="H101" i="5"/>
  <c r="L101" i="5"/>
  <c r="E101" i="5"/>
  <c r="F101" i="5"/>
  <c r="G101" i="5"/>
  <c r="I100" i="5"/>
  <c r="J100" i="5"/>
  <c r="K100" i="5"/>
  <c r="D101" i="5"/>
  <c r="A22" i="12"/>
  <c r="J22" i="12" s="1"/>
  <c r="I37" i="5"/>
  <c r="K37" i="5"/>
  <c r="B21" i="13" s="1"/>
  <c r="C21" i="13" s="1"/>
  <c r="J37" i="5"/>
  <c r="B21" i="12" s="1"/>
  <c r="T21" i="12" s="1"/>
  <c r="R9" i="16" l="1"/>
  <c r="H10" i="16"/>
  <c r="B21" i="7"/>
  <c r="C21" i="7" s="1"/>
  <c r="Q21" i="7" s="1"/>
  <c r="C21" i="16"/>
  <c r="J101" i="5"/>
  <c r="F102" i="5"/>
  <c r="G102" i="5"/>
  <c r="L102" i="5"/>
  <c r="H102" i="5"/>
  <c r="E102" i="5"/>
  <c r="I101" i="5"/>
  <c r="K101" i="5"/>
  <c r="D102" i="5"/>
  <c r="T21" i="13"/>
  <c r="T21" i="7"/>
  <c r="L38" i="5"/>
  <c r="A22" i="13"/>
  <c r="J22" i="13" s="1"/>
  <c r="C21" i="12"/>
  <c r="L21" i="12" s="1"/>
  <c r="M21" i="12" s="1"/>
  <c r="N21" i="12" s="1"/>
  <c r="A22" i="7"/>
  <c r="J22" i="7" s="1"/>
  <c r="L21" i="13"/>
  <c r="M21" i="13" s="1"/>
  <c r="N21" i="13" s="1"/>
  <c r="Q21" i="13"/>
  <c r="P21" i="13"/>
  <c r="L21" i="7"/>
  <c r="M21" i="7" s="1"/>
  <c r="N21" i="7" s="1"/>
  <c r="P21" i="7"/>
  <c r="H9" i="16" l="1"/>
  <c r="R8" i="16"/>
  <c r="P21" i="16"/>
  <c r="R20" i="16" s="1"/>
  <c r="H20" i="16" s="1"/>
  <c r="L21" i="16"/>
  <c r="Q21" i="16"/>
  <c r="S20" i="16" s="1"/>
  <c r="J102" i="5"/>
  <c r="K102" i="5"/>
  <c r="H103" i="5"/>
  <c r="L103" i="5"/>
  <c r="E103" i="5"/>
  <c r="F103" i="5"/>
  <c r="G103" i="5"/>
  <c r="I102" i="5"/>
  <c r="D103" i="5"/>
  <c r="Q21" i="12"/>
  <c r="I38" i="5"/>
  <c r="P21" i="12"/>
  <c r="K38" i="5"/>
  <c r="B22" i="13" s="1"/>
  <c r="J38" i="5"/>
  <c r="B22" i="12" s="1"/>
  <c r="R7" i="16" l="1"/>
  <c r="H8" i="16"/>
  <c r="B22" i="7"/>
  <c r="C22" i="7" s="1"/>
  <c r="P22" i="7" s="1"/>
  <c r="C22" i="16"/>
  <c r="M21" i="16"/>
  <c r="N21" i="16" s="1"/>
  <c r="G21" i="16"/>
  <c r="J103" i="5"/>
  <c r="I103" i="5"/>
  <c r="F104" i="5"/>
  <c r="E104" i="5"/>
  <c r="G104" i="5"/>
  <c r="L104" i="5"/>
  <c r="H104" i="5"/>
  <c r="K103" i="5"/>
  <c r="D104" i="5"/>
  <c r="C22" i="13"/>
  <c r="P22" i="13" s="1"/>
  <c r="T22" i="13"/>
  <c r="C22" i="12"/>
  <c r="L22" i="12" s="1"/>
  <c r="M22" i="12" s="1"/>
  <c r="N22" i="12" s="1"/>
  <c r="T22" i="12"/>
  <c r="T22" i="7"/>
  <c r="L39" i="5"/>
  <c r="A23" i="13"/>
  <c r="J23" i="13" s="1"/>
  <c r="T23" i="13" s="1"/>
  <c r="A23" i="12"/>
  <c r="J23" i="12" s="1"/>
  <c r="T23" i="12" s="1"/>
  <c r="A23" i="7"/>
  <c r="J23" i="7" s="1"/>
  <c r="T23" i="7" s="1"/>
  <c r="H7" i="16" l="1"/>
  <c r="R6" i="16"/>
  <c r="I20" i="16"/>
  <c r="Q22" i="16"/>
  <c r="S21" i="16" s="1"/>
  <c r="L22" i="16"/>
  <c r="P22" i="16"/>
  <c r="R21" i="16" s="1"/>
  <c r="H21" i="16" s="1"/>
  <c r="J104" i="5"/>
  <c r="H105" i="5"/>
  <c r="L105" i="5"/>
  <c r="G105" i="5"/>
  <c r="E105" i="5"/>
  <c r="F105" i="5"/>
  <c r="K104" i="5"/>
  <c r="I104" i="5"/>
  <c r="D105" i="5"/>
  <c r="Q22" i="13"/>
  <c r="L22" i="13"/>
  <c r="M22" i="13" s="1"/>
  <c r="N22" i="13" s="1"/>
  <c r="Q22" i="12"/>
  <c r="P22" i="12"/>
  <c r="L22" i="7"/>
  <c r="M22" i="7" s="1"/>
  <c r="N22" i="7" s="1"/>
  <c r="Q22" i="7"/>
  <c r="J39" i="5"/>
  <c r="B23" i="12" s="1"/>
  <c r="C23" i="12" s="1"/>
  <c r="K39" i="5"/>
  <c r="B23" i="13" s="1"/>
  <c r="C23" i="13" s="1"/>
  <c r="L23" i="13" s="1"/>
  <c r="M23" i="13" s="1"/>
  <c r="I39" i="5"/>
  <c r="H6" i="16" l="1"/>
  <c r="R5" i="16"/>
  <c r="H5" i="16" s="1"/>
  <c r="M22" i="16"/>
  <c r="N22" i="16" s="1"/>
  <c r="G22" i="16"/>
  <c r="B23" i="7"/>
  <c r="C23" i="7" s="1"/>
  <c r="L23" i="7" s="1"/>
  <c r="M23" i="7" s="1"/>
  <c r="N23" i="7" s="1"/>
  <c r="C23" i="16"/>
  <c r="I105" i="5"/>
  <c r="K105" i="5"/>
  <c r="F106" i="5"/>
  <c r="E106" i="5"/>
  <c r="G106" i="5"/>
  <c r="L106" i="5"/>
  <c r="H106" i="5"/>
  <c r="J105" i="5"/>
  <c r="D106" i="5"/>
  <c r="N23" i="13"/>
  <c r="P23" i="13"/>
  <c r="Q23" i="13"/>
  <c r="L23" i="12"/>
  <c r="M23" i="12" s="1"/>
  <c r="N23" i="12" s="1"/>
  <c r="P23" i="12"/>
  <c r="Q23" i="12"/>
  <c r="P23" i="7" l="1"/>
  <c r="Q23" i="7"/>
  <c r="I21" i="16"/>
  <c r="Q23" i="16"/>
  <c r="S22" i="16" s="1"/>
  <c r="P23" i="16"/>
  <c r="R22" i="16" s="1"/>
  <c r="H22" i="16" s="1"/>
  <c r="L23" i="16"/>
  <c r="J106" i="5"/>
  <c r="K106" i="5"/>
  <c r="H107" i="5"/>
  <c r="L107" i="5"/>
  <c r="F107" i="5"/>
  <c r="G107" i="5"/>
  <c r="E107" i="5"/>
  <c r="I106" i="5"/>
  <c r="D107" i="5"/>
  <c r="A24" i="7"/>
  <c r="J24" i="7" s="1"/>
  <c r="T24" i="7" s="1"/>
  <c r="L40" i="5"/>
  <c r="A24" i="13"/>
  <c r="J24" i="13" s="1"/>
  <c r="T24" i="13" s="1"/>
  <c r="A24" i="12"/>
  <c r="J24" i="12" s="1"/>
  <c r="T24" i="12" s="1"/>
  <c r="M23" i="16" l="1"/>
  <c r="N23" i="16" s="1"/>
  <c r="G23" i="16"/>
  <c r="I107" i="5"/>
  <c r="J107" i="5"/>
  <c r="F108" i="5"/>
  <c r="H108" i="5"/>
  <c r="E108" i="5"/>
  <c r="G108" i="5"/>
  <c r="L108" i="5"/>
  <c r="K107" i="5"/>
  <c r="D108" i="5"/>
  <c r="A25" i="12"/>
  <c r="J25" i="12" s="1"/>
  <c r="T25" i="12" s="1"/>
  <c r="L41" i="5"/>
  <c r="A25" i="7"/>
  <c r="J25" i="7" s="1"/>
  <c r="T25" i="7" s="1"/>
  <c r="A25" i="13"/>
  <c r="J25" i="13" s="1"/>
  <c r="T25" i="13" s="1"/>
  <c r="J40" i="5"/>
  <c r="B24" i="12" s="1"/>
  <c r="C24" i="12" s="1"/>
  <c r="K40" i="5"/>
  <c r="B24" i="13" s="1"/>
  <c r="C24" i="13" s="1"/>
  <c r="I40" i="5"/>
  <c r="B24" i="7" l="1"/>
  <c r="C24" i="7" s="1"/>
  <c r="L24" i="7" s="1"/>
  <c r="M24" i="7" s="1"/>
  <c r="N24" i="7" s="1"/>
  <c r="C24" i="16"/>
  <c r="I22" i="16"/>
  <c r="H109" i="5"/>
  <c r="L109" i="5"/>
  <c r="E109" i="5"/>
  <c r="F109" i="5"/>
  <c r="G109" i="5"/>
  <c r="I108" i="5"/>
  <c r="J108" i="5"/>
  <c r="K108" i="5"/>
  <c r="D109" i="5"/>
  <c r="A26" i="12"/>
  <c r="J26" i="12" s="1"/>
  <c r="K41" i="5"/>
  <c r="B25" i="13" s="1"/>
  <c r="C25" i="13" s="1"/>
  <c r="P24" i="13"/>
  <c r="L24" i="13"/>
  <c r="M24" i="13" s="1"/>
  <c r="N24" i="13" s="1"/>
  <c r="Q24" i="13"/>
  <c r="P24" i="12"/>
  <c r="L24" i="12"/>
  <c r="M24" i="12" s="1"/>
  <c r="N24" i="12" s="1"/>
  <c r="Q24" i="12"/>
  <c r="Q24" i="7" l="1"/>
  <c r="P24" i="7"/>
  <c r="Q24" i="16"/>
  <c r="S23" i="16" s="1"/>
  <c r="P24" i="16"/>
  <c r="R23" i="16" s="1"/>
  <c r="H23" i="16" s="1"/>
  <c r="L24" i="16"/>
  <c r="J109" i="5"/>
  <c r="I109" i="5"/>
  <c r="F110" i="5"/>
  <c r="G110" i="5"/>
  <c r="L110" i="5"/>
  <c r="H110" i="5"/>
  <c r="E110" i="5"/>
  <c r="K109" i="5"/>
  <c r="D110" i="5"/>
  <c r="I41" i="5"/>
  <c r="J41" i="5"/>
  <c r="B25" i="12" s="1"/>
  <c r="C25" i="12" s="1"/>
  <c r="Q25" i="12" s="1"/>
  <c r="L25" i="13"/>
  <c r="M25" i="13" s="1"/>
  <c r="N25" i="13" s="1"/>
  <c r="Q25" i="13"/>
  <c r="P25" i="13"/>
  <c r="A26" i="7"/>
  <c r="J26" i="7" s="1"/>
  <c r="T26" i="7" s="1"/>
  <c r="A26" i="13"/>
  <c r="J26" i="13" s="1"/>
  <c r="L42" i="5"/>
  <c r="M24" i="16" l="1"/>
  <c r="N24" i="16" s="1"/>
  <c r="G24" i="16"/>
  <c r="B25" i="7"/>
  <c r="C25" i="7" s="1"/>
  <c r="Q25" i="7" s="1"/>
  <c r="C25" i="16"/>
  <c r="H111" i="5"/>
  <c r="L111" i="5"/>
  <c r="E111" i="5"/>
  <c r="F111" i="5"/>
  <c r="G111" i="5"/>
  <c r="I110" i="5"/>
  <c r="K110" i="5"/>
  <c r="J110" i="5"/>
  <c r="D111" i="5"/>
  <c r="P25" i="12"/>
  <c r="L25" i="12"/>
  <c r="M25" i="12" s="1"/>
  <c r="N25" i="12" s="1"/>
  <c r="I42" i="5"/>
  <c r="T26" i="12"/>
  <c r="T26" i="13"/>
  <c r="P25" i="7" l="1"/>
  <c r="L25" i="7"/>
  <c r="M25" i="7" s="1"/>
  <c r="N25" i="7" s="1"/>
  <c r="P25" i="16"/>
  <c r="R24" i="16" s="1"/>
  <c r="H24" i="16" s="1"/>
  <c r="L25" i="16"/>
  <c r="Q25" i="16"/>
  <c r="S24" i="16" s="1"/>
  <c r="B26" i="7"/>
  <c r="C26" i="7" s="1"/>
  <c r="Q26" i="7" s="1"/>
  <c r="C26" i="16"/>
  <c r="I23" i="16"/>
  <c r="I111" i="5"/>
  <c r="J111" i="5"/>
  <c r="F112" i="5"/>
  <c r="E112" i="5"/>
  <c r="G112" i="5"/>
  <c r="L112" i="5"/>
  <c r="H112" i="5"/>
  <c r="K111" i="5"/>
  <c r="D112" i="5"/>
  <c r="K42" i="5"/>
  <c r="B26" i="13" s="1"/>
  <c r="C26" i="13" s="1"/>
  <c r="Q26" i="13" s="1"/>
  <c r="J42" i="5"/>
  <c r="B26" i="12" s="1"/>
  <c r="C26" i="12" s="1"/>
  <c r="L26" i="12" s="1"/>
  <c r="M26" i="12" s="1"/>
  <c r="N26" i="12" s="1"/>
  <c r="P26" i="7" l="1"/>
  <c r="L26" i="7"/>
  <c r="M26" i="7" s="1"/>
  <c r="N26" i="7" s="1"/>
  <c r="M25" i="16"/>
  <c r="N25" i="16" s="1"/>
  <c r="G25" i="16"/>
  <c r="Q26" i="16"/>
  <c r="S25" i="16" s="1"/>
  <c r="L26" i="16"/>
  <c r="P26" i="16"/>
  <c r="R25" i="16" s="1"/>
  <c r="H25" i="16" s="1"/>
  <c r="H113" i="5"/>
  <c r="L113" i="5"/>
  <c r="G113" i="5"/>
  <c r="E113" i="5"/>
  <c r="F113" i="5"/>
  <c r="J112" i="5"/>
  <c r="K112" i="5"/>
  <c r="I112" i="5"/>
  <c r="D113" i="5"/>
  <c r="P26" i="13"/>
  <c r="L26" i="13"/>
  <c r="M26" i="13" s="1"/>
  <c r="N26" i="13" s="1"/>
  <c r="Q26" i="12"/>
  <c r="P26" i="12"/>
  <c r="A27" i="7"/>
  <c r="J27" i="7" s="1"/>
  <c r="T27" i="7" s="1"/>
  <c r="A27" i="13"/>
  <c r="J27" i="13" s="1"/>
  <c r="T27" i="13" s="1"/>
  <c r="L43" i="5"/>
  <c r="A27" i="12"/>
  <c r="J27" i="12" s="1"/>
  <c r="T27" i="12" s="1"/>
  <c r="I24" i="16" l="1"/>
  <c r="M26" i="16"/>
  <c r="N26" i="16" s="1"/>
  <c r="G26" i="16"/>
  <c r="J113" i="5"/>
  <c r="I113" i="5"/>
  <c r="F114" i="5"/>
  <c r="E114" i="5"/>
  <c r="G114" i="5"/>
  <c r="L114" i="5"/>
  <c r="H114" i="5"/>
  <c r="K113" i="5"/>
  <c r="D114" i="5"/>
  <c r="I43" i="5"/>
  <c r="K43" i="5"/>
  <c r="B27" i="13" s="1"/>
  <c r="C27" i="13" s="1"/>
  <c r="L27" i="13" s="1"/>
  <c r="M27" i="13" s="1"/>
  <c r="N27" i="13" s="1"/>
  <c r="J43" i="5"/>
  <c r="B27" i="12" s="1"/>
  <c r="C27" i="12" s="1"/>
  <c r="Q27" i="12" s="1"/>
  <c r="B27" i="7" l="1"/>
  <c r="C27" i="7" s="1"/>
  <c r="P27" i="7" s="1"/>
  <c r="C27" i="16"/>
  <c r="I25" i="16"/>
  <c r="K114" i="5"/>
  <c r="H115" i="5"/>
  <c r="L115" i="5"/>
  <c r="F115" i="5"/>
  <c r="G115" i="5"/>
  <c r="E115" i="5"/>
  <c r="I114" i="5"/>
  <c r="J114" i="5"/>
  <c r="D115" i="5"/>
  <c r="L27" i="12"/>
  <c r="M27" i="12" s="1"/>
  <c r="N27" i="12" s="1"/>
  <c r="P27" i="12"/>
  <c r="Q27" i="13"/>
  <c r="P27" i="13"/>
  <c r="L27" i="7" l="1"/>
  <c r="M27" i="7" s="1"/>
  <c r="N27" i="7" s="1"/>
  <c r="Q27" i="7"/>
  <c r="Q27" i="16"/>
  <c r="S26" i="16" s="1"/>
  <c r="P27" i="16"/>
  <c r="R26" i="16" s="1"/>
  <c r="H26" i="16" s="1"/>
  <c r="L27" i="16"/>
  <c r="I115" i="5"/>
  <c r="F116" i="5"/>
  <c r="H116" i="5"/>
  <c r="E116" i="5"/>
  <c r="L116" i="5"/>
  <c r="G116" i="5"/>
  <c r="J115" i="5"/>
  <c r="K115" i="5"/>
  <c r="D116" i="5"/>
  <c r="A28" i="12"/>
  <c r="J28" i="12" s="1"/>
  <c r="T28" i="12" s="1"/>
  <c r="A28" i="7"/>
  <c r="L44" i="5"/>
  <c r="A28" i="13"/>
  <c r="J28" i="13" s="1"/>
  <c r="T28" i="13" s="1"/>
  <c r="M27" i="16" l="1"/>
  <c r="N27" i="16" s="1"/>
  <c r="G27" i="16"/>
  <c r="J116" i="5"/>
  <c r="K116" i="5"/>
  <c r="H117" i="5"/>
  <c r="L117" i="5"/>
  <c r="E117" i="5"/>
  <c r="F117" i="5"/>
  <c r="G117" i="5"/>
  <c r="I116" i="5"/>
  <c r="D117" i="5"/>
  <c r="J44" i="5"/>
  <c r="B28" i="12" s="1"/>
  <c r="C28" i="12" s="1"/>
  <c r="J28" i="7"/>
  <c r="T28" i="7" s="1"/>
  <c r="I26" i="16" l="1"/>
  <c r="J117" i="5"/>
  <c r="F118" i="5"/>
  <c r="G118" i="5"/>
  <c r="L118" i="5"/>
  <c r="H118" i="5"/>
  <c r="E118" i="5"/>
  <c r="I117" i="5"/>
  <c r="K117" i="5"/>
  <c r="D118" i="5"/>
  <c r="I44" i="5"/>
  <c r="K44" i="5"/>
  <c r="B28" i="13" s="1"/>
  <c r="C28" i="13" s="1"/>
  <c r="Q28" i="13" s="1"/>
  <c r="L28" i="12"/>
  <c r="M28" i="12" s="1"/>
  <c r="N28" i="12" s="1"/>
  <c r="Q28" i="12"/>
  <c r="P28" i="12"/>
  <c r="B28" i="7" l="1"/>
  <c r="C28" i="7" s="1"/>
  <c r="P28" i="7" s="1"/>
  <c r="C28" i="16"/>
  <c r="J118" i="5"/>
  <c r="K118" i="5"/>
  <c r="H119" i="5"/>
  <c r="L119" i="5"/>
  <c r="E119" i="5"/>
  <c r="F119" i="5"/>
  <c r="G119" i="5"/>
  <c r="I118" i="5"/>
  <c r="D119" i="5"/>
  <c r="P28" i="13"/>
  <c r="L28" i="13"/>
  <c r="M28" i="13" s="1"/>
  <c r="N28" i="13" s="1"/>
  <c r="L45" i="5"/>
  <c r="A29" i="13"/>
  <c r="J29" i="13" s="1"/>
  <c r="T29" i="13" s="1"/>
  <c r="A29" i="12"/>
  <c r="J29" i="12" s="1"/>
  <c r="T29" i="12" s="1"/>
  <c r="A29" i="7"/>
  <c r="J29" i="7" s="1"/>
  <c r="T29" i="7" s="1"/>
  <c r="Q28" i="7" l="1"/>
  <c r="L28" i="7"/>
  <c r="M28" i="7" s="1"/>
  <c r="N28" i="7" s="1"/>
  <c r="Q28" i="16"/>
  <c r="S27" i="16" s="1"/>
  <c r="P28" i="16"/>
  <c r="R27" i="16" s="1"/>
  <c r="H27" i="16" s="1"/>
  <c r="L28" i="16"/>
  <c r="I119" i="5"/>
  <c r="J119" i="5"/>
  <c r="F120" i="5"/>
  <c r="E120" i="5"/>
  <c r="G120" i="5"/>
  <c r="L120" i="5"/>
  <c r="H120" i="5"/>
  <c r="K119" i="5"/>
  <c r="D120" i="5"/>
  <c r="I45" i="5"/>
  <c r="K45" i="5"/>
  <c r="B29" i="13" s="1"/>
  <c r="C29" i="13" s="1"/>
  <c r="B30" i="13"/>
  <c r="M28" i="16" l="1"/>
  <c r="N28" i="16" s="1"/>
  <c r="G28" i="16"/>
  <c r="B29" i="7"/>
  <c r="C29" i="7" s="1"/>
  <c r="Q29" i="7" s="1"/>
  <c r="C29" i="16"/>
  <c r="J120" i="5"/>
  <c r="H121" i="5"/>
  <c r="L121" i="5"/>
  <c r="G121" i="5"/>
  <c r="E121" i="5"/>
  <c r="F121" i="5"/>
  <c r="K120" i="5"/>
  <c r="I120" i="5"/>
  <c r="D121" i="5"/>
  <c r="J45" i="5"/>
  <c r="B29" i="12" s="1"/>
  <c r="C29" i="12" s="1"/>
  <c r="L29" i="12" s="1"/>
  <c r="M29" i="12" s="1"/>
  <c r="N29" i="12" s="1"/>
  <c r="L29" i="7"/>
  <c r="M29" i="7" s="1"/>
  <c r="N29" i="7" s="1"/>
  <c r="B30" i="7"/>
  <c r="B30" i="12"/>
  <c r="A30" i="7"/>
  <c r="J30" i="7" s="1"/>
  <c r="T30" i="7" s="1"/>
  <c r="A30" i="13"/>
  <c r="J30" i="13" s="1"/>
  <c r="T30" i="13" s="1"/>
  <c r="A30" i="12"/>
  <c r="J30" i="12" s="1"/>
  <c r="T30" i="12" s="1"/>
  <c r="P29" i="13"/>
  <c r="Q29" i="13"/>
  <c r="L29" i="13"/>
  <c r="M29" i="13" s="1"/>
  <c r="N29" i="13" s="1"/>
  <c r="P29" i="7" l="1"/>
  <c r="P29" i="16"/>
  <c r="L29" i="16"/>
  <c r="Q29" i="16"/>
  <c r="I29" i="16"/>
  <c r="I27" i="16"/>
  <c r="I121" i="5"/>
  <c r="F122" i="5"/>
  <c r="E122" i="5"/>
  <c r="G122" i="5"/>
  <c r="L122" i="5"/>
  <c r="H122" i="5"/>
  <c r="K121" i="5"/>
  <c r="J121" i="5"/>
  <c r="D122" i="5"/>
  <c r="P29" i="12"/>
  <c r="Q29" i="12"/>
  <c r="C30" i="13"/>
  <c r="P30" i="13" s="1"/>
  <c r="A31" i="12"/>
  <c r="J31" i="12" s="1"/>
  <c r="T31" i="12" s="1"/>
  <c r="A31" i="7"/>
  <c r="J31" i="7" s="1"/>
  <c r="A31" i="13"/>
  <c r="J31" i="13" s="1"/>
  <c r="T31" i="13" s="1"/>
  <c r="C30" i="12"/>
  <c r="B31" i="12"/>
  <c r="C30" i="7"/>
  <c r="S28" i="16" l="1"/>
  <c r="S29" i="16"/>
  <c r="S30" i="16"/>
  <c r="M29" i="16"/>
  <c r="N29" i="16" s="1"/>
  <c r="G29" i="16"/>
  <c r="R28" i="16"/>
  <c r="H28" i="16" s="1"/>
  <c r="R29" i="16"/>
  <c r="H29" i="16" s="1"/>
  <c r="R30" i="16"/>
  <c r="H30" i="16" s="1"/>
  <c r="J122" i="5"/>
  <c r="K122" i="5"/>
  <c r="H123" i="5"/>
  <c r="L123" i="5"/>
  <c r="F123" i="5"/>
  <c r="G123" i="5"/>
  <c r="E123" i="5"/>
  <c r="I122" i="5"/>
  <c r="D123" i="5"/>
  <c r="Q30" i="12"/>
  <c r="L30" i="13"/>
  <c r="M30" i="13" s="1"/>
  <c r="N30" i="13" s="1"/>
  <c r="Q30" i="13"/>
  <c r="C31" i="12"/>
  <c r="L31" i="12" s="1"/>
  <c r="M31" i="12" s="1"/>
  <c r="B31" i="7"/>
  <c r="T31" i="7" s="1"/>
  <c r="B31" i="13"/>
  <c r="C31" i="13" s="1"/>
  <c r="P31" i="13" s="1"/>
  <c r="P30" i="7"/>
  <c r="L30" i="7"/>
  <c r="M30" i="7" s="1"/>
  <c r="N30" i="7" s="1"/>
  <c r="Q30" i="7"/>
  <c r="L30" i="12"/>
  <c r="M30" i="12" s="1"/>
  <c r="N30" i="12" s="1"/>
  <c r="P30" i="12"/>
  <c r="N30" i="16" l="1"/>
  <c r="I30" i="16"/>
  <c r="I28" i="16"/>
  <c r="I123" i="5"/>
  <c r="J123" i="5"/>
  <c r="F124" i="5"/>
  <c r="H124" i="5"/>
  <c r="E124" i="5"/>
  <c r="L124" i="5"/>
  <c r="G124" i="5"/>
  <c r="K123" i="5"/>
  <c r="D124" i="5"/>
  <c r="N31" i="12"/>
  <c r="Q31" i="12"/>
  <c r="P31" i="12"/>
  <c r="C31" i="7"/>
  <c r="P31" i="7" s="1"/>
  <c r="Q31" i="13"/>
  <c r="L31" i="13"/>
  <c r="A32" i="12"/>
  <c r="J32" i="12" s="1"/>
  <c r="T32" i="12" s="1"/>
  <c r="A32" i="13"/>
  <c r="J32" i="13" s="1"/>
  <c r="T32" i="13" s="1"/>
  <c r="A32" i="7"/>
  <c r="J32" i="7" s="1"/>
  <c r="T32" i="7" s="1"/>
  <c r="N31" i="16" l="1"/>
  <c r="J124" i="5"/>
  <c r="H125" i="5"/>
  <c r="L125" i="5"/>
  <c r="E125" i="5"/>
  <c r="F125" i="5"/>
  <c r="G125" i="5"/>
  <c r="I124" i="5"/>
  <c r="K124" i="5"/>
  <c r="D125" i="5"/>
  <c r="L31" i="7"/>
  <c r="M31" i="7" s="1"/>
  <c r="N31" i="7" s="1"/>
  <c r="Q31" i="7"/>
  <c r="M31" i="13"/>
  <c r="N31" i="13" s="1"/>
  <c r="B32" i="12"/>
  <c r="C32" i="12" s="1"/>
  <c r="L32" i="12" s="1"/>
  <c r="B32" i="7"/>
  <c r="C32" i="7" s="1"/>
  <c r="B32" i="13"/>
  <c r="C32" i="13" s="1"/>
  <c r="N32" i="16" l="1"/>
  <c r="J125" i="5"/>
  <c r="F126" i="5"/>
  <c r="G126" i="5"/>
  <c r="L126" i="5"/>
  <c r="H126" i="5"/>
  <c r="E126" i="5"/>
  <c r="I125" i="5"/>
  <c r="K125" i="5"/>
  <c r="D126" i="5"/>
  <c r="Q32" i="12"/>
  <c r="P32" i="12"/>
  <c r="R31" i="12" s="1"/>
  <c r="R30" i="12" s="1"/>
  <c r="R29" i="12" s="1"/>
  <c r="R28" i="12" s="1"/>
  <c r="R27" i="12" s="1"/>
  <c r="R26" i="12" s="1"/>
  <c r="R25" i="12" s="1"/>
  <c r="R24" i="12" s="1"/>
  <c r="R23" i="12" s="1"/>
  <c r="R22" i="12" s="1"/>
  <c r="R21" i="12" s="1"/>
  <c r="R20" i="12" s="1"/>
  <c r="R19" i="12" s="1"/>
  <c r="R18" i="12" s="1"/>
  <c r="R17" i="12" s="1"/>
  <c r="R16" i="12" s="1"/>
  <c r="R15" i="12" s="1"/>
  <c r="R14" i="12" s="1"/>
  <c r="R13" i="12" s="1"/>
  <c r="R12" i="12" s="1"/>
  <c r="R11" i="12" s="1"/>
  <c r="R10" i="12" s="1"/>
  <c r="R9" i="12" s="1"/>
  <c r="R8" i="12" s="1"/>
  <c r="R7" i="12" s="1"/>
  <c r="R6" i="12" s="1"/>
  <c r="R5" i="12" s="1"/>
  <c r="B33" i="13"/>
  <c r="Q32" i="13"/>
  <c r="L32" i="13"/>
  <c r="P32" i="13"/>
  <c r="L32" i="7"/>
  <c r="M32" i="7" s="1"/>
  <c r="N32" i="7" s="1"/>
  <c r="Q32" i="7"/>
  <c r="P32" i="7"/>
  <c r="M32" i="12"/>
  <c r="N32" i="12" s="1"/>
  <c r="N33" i="16" l="1"/>
  <c r="J126" i="5"/>
  <c r="K126" i="5"/>
  <c r="H127" i="5"/>
  <c r="L127" i="5"/>
  <c r="E127" i="5"/>
  <c r="F127" i="5"/>
  <c r="G127" i="5"/>
  <c r="I126" i="5"/>
  <c r="D127" i="5"/>
  <c r="M32" i="13"/>
  <c r="N32" i="13" s="1"/>
  <c r="B33" i="12"/>
  <c r="A33" i="7"/>
  <c r="J33" i="7" s="1"/>
  <c r="T33" i="7" s="1"/>
  <c r="A33" i="12"/>
  <c r="J33" i="12" s="1"/>
  <c r="T33" i="12" s="1"/>
  <c r="A33" i="13"/>
  <c r="J33" i="13" s="1"/>
  <c r="T33" i="13" s="1"/>
  <c r="B33" i="7"/>
  <c r="N34" i="16" l="1"/>
  <c r="J127" i="5"/>
  <c r="I127" i="5"/>
  <c r="F128" i="5"/>
  <c r="E128" i="5"/>
  <c r="G128" i="5"/>
  <c r="L128" i="5"/>
  <c r="H128" i="5"/>
  <c r="K127" i="5"/>
  <c r="D128" i="5"/>
  <c r="C33" i="7"/>
  <c r="L33" i="7" s="1"/>
  <c r="M33" i="7" s="1"/>
  <c r="N33" i="7" s="1"/>
  <c r="C33" i="12"/>
  <c r="Q33" i="12" s="1"/>
  <c r="A34" i="13"/>
  <c r="J34" i="13" s="1"/>
  <c r="T34" i="13" s="1"/>
  <c r="A34" i="12"/>
  <c r="J34" i="12" s="1"/>
  <c r="T34" i="12" s="1"/>
  <c r="A34" i="7"/>
  <c r="J34" i="7" s="1"/>
  <c r="T34" i="7" s="1"/>
  <c r="C33" i="13"/>
  <c r="N35" i="16" l="1"/>
  <c r="J128" i="5"/>
  <c r="H129" i="5"/>
  <c r="L129" i="5"/>
  <c r="G129" i="5"/>
  <c r="E129" i="5"/>
  <c r="F129" i="5"/>
  <c r="K128" i="5"/>
  <c r="I128" i="5"/>
  <c r="D129" i="5"/>
  <c r="Q33" i="7"/>
  <c r="P33" i="7"/>
  <c r="L33" i="12"/>
  <c r="M33" i="12" s="1"/>
  <c r="N33" i="12" s="1"/>
  <c r="P33" i="12"/>
  <c r="R32" i="12" s="1"/>
  <c r="B34" i="12"/>
  <c r="C34" i="12" s="1"/>
  <c r="Q34" i="12" s="1"/>
  <c r="B34" i="13"/>
  <c r="C34" i="13" s="1"/>
  <c r="L34" i="13" s="1"/>
  <c r="M34" i="13" s="1"/>
  <c r="Q33" i="13"/>
  <c r="P33" i="13"/>
  <c r="L33" i="13"/>
  <c r="B34" i="7"/>
  <c r="C34" i="7" s="1"/>
  <c r="N36" i="16" l="1"/>
  <c r="I129" i="5"/>
  <c r="F130" i="5"/>
  <c r="E130" i="5"/>
  <c r="G130" i="5"/>
  <c r="L130" i="5"/>
  <c r="H130" i="5"/>
  <c r="K129" i="5"/>
  <c r="J129" i="5"/>
  <c r="D130" i="5"/>
  <c r="P34" i="13"/>
  <c r="B35" i="7"/>
  <c r="P34" i="12"/>
  <c r="L34" i="12"/>
  <c r="M34" i="12" s="1"/>
  <c r="N34" i="12" s="1"/>
  <c r="B35" i="12"/>
  <c r="P34" i="7"/>
  <c r="Q34" i="7"/>
  <c r="L34" i="7"/>
  <c r="M34" i="7" s="1"/>
  <c r="N34" i="7" s="1"/>
  <c r="A35" i="13"/>
  <c r="J35" i="13" s="1"/>
  <c r="T35" i="13" s="1"/>
  <c r="A35" i="12"/>
  <c r="J35" i="12" s="1"/>
  <c r="T35" i="12" s="1"/>
  <c r="A35" i="7"/>
  <c r="J35" i="7" s="1"/>
  <c r="T35" i="7" s="1"/>
  <c r="Q34" i="13"/>
  <c r="M33" i="13"/>
  <c r="N33" i="13" s="1"/>
  <c r="N34" i="13" s="1"/>
  <c r="B35" i="13"/>
  <c r="A36" i="13"/>
  <c r="J36" i="13" s="1"/>
  <c r="A36" i="12"/>
  <c r="J36" i="12" s="1"/>
  <c r="A36" i="7"/>
  <c r="J36" i="7" s="1"/>
  <c r="N37" i="16" l="1"/>
  <c r="J130" i="5"/>
  <c r="K130" i="5"/>
  <c r="H131" i="5"/>
  <c r="L131" i="5"/>
  <c r="F131" i="5"/>
  <c r="G131" i="5"/>
  <c r="E131" i="5"/>
  <c r="I130" i="5"/>
  <c r="D131" i="5"/>
  <c r="C35" i="13"/>
  <c r="Q35" i="13" s="1"/>
  <c r="C35" i="7"/>
  <c r="Q35" i="7" s="1"/>
  <c r="C35" i="12"/>
  <c r="R33" i="7"/>
  <c r="B36" i="13"/>
  <c r="C36" i="13" s="1"/>
  <c r="B36" i="12"/>
  <c r="C36" i="12" s="1"/>
  <c r="B36" i="7"/>
  <c r="C36" i="7" s="1"/>
  <c r="N38" i="16" l="1"/>
  <c r="I131" i="5"/>
  <c r="F132" i="5"/>
  <c r="H132" i="5"/>
  <c r="E132" i="5"/>
  <c r="G132" i="5"/>
  <c r="L132" i="5"/>
  <c r="J131" i="5"/>
  <c r="K131" i="5"/>
  <c r="D132" i="5"/>
  <c r="P35" i="13"/>
  <c r="P36" i="13" s="1"/>
  <c r="L35" i="13"/>
  <c r="M35" i="13" s="1"/>
  <c r="N35" i="13" s="1"/>
  <c r="P35" i="7"/>
  <c r="R34" i="7" s="1"/>
  <c r="L35" i="7"/>
  <c r="M35" i="7" s="1"/>
  <c r="N35" i="7" s="1"/>
  <c r="P35" i="12"/>
  <c r="Q35" i="12"/>
  <c r="Q36" i="12" s="1"/>
  <c r="L35" i="12"/>
  <c r="T36" i="13"/>
  <c r="T36" i="12"/>
  <c r="T36" i="7"/>
  <c r="R32" i="7"/>
  <c r="Q36" i="13"/>
  <c r="L36" i="13"/>
  <c r="M36" i="13" s="1"/>
  <c r="A37" i="13"/>
  <c r="J37" i="13" s="1"/>
  <c r="T37" i="13" s="1"/>
  <c r="A37" i="12"/>
  <c r="J37" i="12" s="1"/>
  <c r="T37" i="12" s="1"/>
  <c r="A37" i="7"/>
  <c r="J37" i="7" s="1"/>
  <c r="T37" i="7" s="1"/>
  <c r="P36" i="12"/>
  <c r="L36" i="12"/>
  <c r="L36" i="7"/>
  <c r="M36" i="7" s="1"/>
  <c r="P36" i="7"/>
  <c r="Q36" i="7"/>
  <c r="N39" i="16" l="1"/>
  <c r="J132" i="5"/>
  <c r="G133" i="5"/>
  <c r="H133" i="5"/>
  <c r="L133" i="5"/>
  <c r="E133" i="5"/>
  <c r="F133" i="5"/>
  <c r="K132" i="5"/>
  <c r="I132" i="5"/>
  <c r="D133" i="5"/>
  <c r="N36" i="7"/>
  <c r="N36" i="13"/>
  <c r="M35" i="12"/>
  <c r="N35" i="12" s="1"/>
  <c r="B37" i="13"/>
  <c r="C37" i="13" s="1"/>
  <c r="L37" i="13" s="1"/>
  <c r="B37" i="7"/>
  <c r="C37" i="7" s="1"/>
  <c r="P37" i="7" s="1"/>
  <c r="B37" i="12"/>
  <c r="C37" i="12" s="1"/>
  <c r="R31" i="7"/>
  <c r="M36" i="12"/>
  <c r="N40" i="16" l="1"/>
  <c r="K133" i="5"/>
  <c r="E134" i="5"/>
  <c r="F134" i="5"/>
  <c r="G134" i="5"/>
  <c r="L134" i="5"/>
  <c r="H134" i="5"/>
  <c r="I133" i="5"/>
  <c r="J133" i="5"/>
  <c r="D134" i="5"/>
  <c r="N36" i="12"/>
  <c r="R30" i="7"/>
  <c r="R29" i="7" s="1"/>
  <c r="R28" i="7" s="1"/>
  <c r="R27" i="7" s="1"/>
  <c r="R26" i="7" s="1"/>
  <c r="R25" i="7" s="1"/>
  <c r="R24" i="7" s="1"/>
  <c r="R23" i="7" s="1"/>
  <c r="R22" i="7" s="1"/>
  <c r="R21" i="7" s="1"/>
  <c r="R20" i="7" s="1"/>
  <c r="R19" i="7" s="1"/>
  <c r="R18" i="7" s="1"/>
  <c r="R17" i="7" s="1"/>
  <c r="R16" i="7" s="1"/>
  <c r="R15" i="7" s="1"/>
  <c r="R14" i="7" s="1"/>
  <c r="R13" i="7" s="1"/>
  <c r="R12" i="7" s="1"/>
  <c r="R11" i="7" s="1"/>
  <c r="R10" i="7" s="1"/>
  <c r="R9" i="7" s="1"/>
  <c r="R8" i="7" s="1"/>
  <c r="R7" i="7" s="1"/>
  <c r="R6" i="7" s="1"/>
  <c r="R5" i="7" s="1"/>
  <c r="P37" i="13"/>
  <c r="Q37" i="13"/>
  <c r="Q37" i="7"/>
  <c r="L37" i="7"/>
  <c r="M37" i="7" s="1"/>
  <c r="N37" i="7" s="1"/>
  <c r="P37" i="12"/>
  <c r="Q37" i="12"/>
  <c r="L37" i="12"/>
  <c r="M37" i="13"/>
  <c r="N37" i="13" s="1"/>
  <c r="N41" i="16" l="1"/>
  <c r="K134" i="5"/>
  <c r="J134" i="5"/>
  <c r="I134" i="5"/>
  <c r="G135" i="5"/>
  <c r="H135" i="5"/>
  <c r="L135" i="5"/>
  <c r="E135" i="5"/>
  <c r="F135" i="5"/>
  <c r="D135" i="5"/>
  <c r="A38" i="7"/>
  <c r="J38" i="7" s="1"/>
  <c r="A38" i="12"/>
  <c r="J38" i="12" s="1"/>
  <c r="A38" i="13"/>
  <c r="J38" i="13" s="1"/>
  <c r="M37" i="12"/>
  <c r="N37" i="12" s="1"/>
  <c r="N42" i="16" l="1"/>
  <c r="I135" i="5"/>
  <c r="K135" i="5"/>
  <c r="E136" i="5"/>
  <c r="F136" i="5"/>
  <c r="G136" i="5"/>
  <c r="H136" i="5"/>
  <c r="L136" i="5"/>
  <c r="J135" i="5"/>
  <c r="D136" i="5"/>
  <c r="B38" i="7"/>
  <c r="C38" i="7" s="1"/>
  <c r="Q38" i="7" s="1"/>
  <c r="B38" i="13"/>
  <c r="C38" i="13" s="1"/>
  <c r="L38" i="13" s="1"/>
  <c r="B38" i="12"/>
  <c r="C38" i="12" s="1"/>
  <c r="Q38" i="12" s="1"/>
  <c r="N43" i="16" l="1"/>
  <c r="K136" i="5"/>
  <c r="J136" i="5"/>
  <c r="I136" i="5"/>
  <c r="G137" i="5"/>
  <c r="H137" i="5"/>
  <c r="L137" i="5"/>
  <c r="E137" i="5"/>
  <c r="F137" i="5"/>
  <c r="D137" i="5"/>
  <c r="T38" i="7"/>
  <c r="T38" i="12"/>
  <c r="T38" i="13"/>
  <c r="A39" i="13"/>
  <c r="J39" i="13" s="1"/>
  <c r="T39" i="13" s="1"/>
  <c r="P38" i="13"/>
  <c r="Q38" i="13"/>
  <c r="A39" i="12"/>
  <c r="J39" i="12" s="1"/>
  <c r="T39" i="12" s="1"/>
  <c r="P38" i="7"/>
  <c r="L38" i="12"/>
  <c r="M38" i="12" s="1"/>
  <c r="N38" i="12" s="1"/>
  <c r="P38" i="12"/>
  <c r="A39" i="7"/>
  <c r="J39" i="7" s="1"/>
  <c r="T39" i="7" s="1"/>
  <c r="L38" i="7"/>
  <c r="M38" i="7" s="1"/>
  <c r="N38" i="7" s="1"/>
  <c r="M38" i="13"/>
  <c r="N38" i="13" s="1"/>
  <c r="N44" i="16" l="1"/>
  <c r="I137" i="5"/>
  <c r="K137" i="5"/>
  <c r="E138" i="5"/>
  <c r="F138" i="5"/>
  <c r="G138" i="5"/>
  <c r="H138" i="5"/>
  <c r="L138" i="5"/>
  <c r="J137" i="5"/>
  <c r="D138" i="5"/>
  <c r="B39" i="12"/>
  <c r="C39" i="12" s="1"/>
  <c r="P39" i="12" s="1"/>
  <c r="B39" i="13"/>
  <c r="C39" i="13" s="1"/>
  <c r="P39" i="13" s="1"/>
  <c r="B39" i="7"/>
  <c r="C39" i="7" s="1"/>
  <c r="L39" i="7" s="1"/>
  <c r="M39" i="7" s="1"/>
  <c r="N39" i="7" s="1"/>
  <c r="N45" i="16" l="1"/>
  <c r="K138" i="5"/>
  <c r="J138" i="5"/>
  <c r="I138" i="5"/>
  <c r="G139" i="5"/>
  <c r="H139" i="5"/>
  <c r="L139" i="5"/>
  <c r="E139" i="5"/>
  <c r="F139" i="5"/>
  <c r="D139" i="5"/>
  <c r="Q39" i="12"/>
  <c r="L39" i="12"/>
  <c r="L39" i="13"/>
  <c r="Q39" i="13"/>
  <c r="P39" i="7"/>
  <c r="Q39" i="7"/>
  <c r="A40" i="7"/>
  <c r="J40" i="7" s="1"/>
  <c r="T40" i="7" s="1"/>
  <c r="A40" i="12"/>
  <c r="J40" i="12" s="1"/>
  <c r="T40" i="12" s="1"/>
  <c r="A40" i="13"/>
  <c r="J40" i="13" s="1"/>
  <c r="T40" i="13" s="1"/>
  <c r="N46" i="16" l="1"/>
  <c r="I139" i="5"/>
  <c r="K139" i="5"/>
  <c r="E140" i="5"/>
  <c r="F140" i="5"/>
  <c r="G140" i="5"/>
  <c r="H140" i="5"/>
  <c r="L140" i="5"/>
  <c r="J139" i="5"/>
  <c r="D140" i="5"/>
  <c r="B40" i="13"/>
  <c r="C40" i="13" s="1"/>
  <c r="L40" i="13" s="1"/>
  <c r="M40" i="13" s="1"/>
  <c r="M39" i="12"/>
  <c r="N39" i="12" s="1"/>
  <c r="M39" i="13"/>
  <c r="N39" i="13" s="1"/>
  <c r="N47" i="16" l="1"/>
  <c r="J140" i="5"/>
  <c r="K140" i="5"/>
  <c r="I140" i="5"/>
  <c r="G141" i="5"/>
  <c r="H141" i="5"/>
  <c r="L141" i="5"/>
  <c r="E141" i="5"/>
  <c r="F141" i="5"/>
  <c r="D141" i="5"/>
  <c r="B40" i="7"/>
  <c r="C40" i="7" s="1"/>
  <c r="Q40" i="7" s="1"/>
  <c r="B40" i="12"/>
  <c r="C40" i="12" s="1"/>
  <c r="L40" i="12" s="1"/>
  <c r="N40" i="13"/>
  <c r="P40" i="13"/>
  <c r="Q40" i="13"/>
  <c r="N48" i="16" l="1"/>
  <c r="I141" i="5"/>
  <c r="K141" i="5"/>
  <c r="E142" i="5"/>
  <c r="F142" i="5"/>
  <c r="G142" i="5"/>
  <c r="L142" i="5"/>
  <c r="H142" i="5"/>
  <c r="J141" i="5"/>
  <c r="D142" i="5"/>
  <c r="L40" i="7"/>
  <c r="M40" i="7" s="1"/>
  <c r="N40" i="7" s="1"/>
  <c r="P40" i="7"/>
  <c r="Q40" i="12"/>
  <c r="M40" i="12"/>
  <c r="N40" i="12" s="1"/>
  <c r="P40" i="12"/>
  <c r="A41" i="13"/>
  <c r="J41" i="13" s="1"/>
  <c r="T41" i="13" s="1"/>
  <c r="A41" i="12"/>
  <c r="J41" i="12" s="1"/>
  <c r="T41" i="12" s="1"/>
  <c r="A41" i="7"/>
  <c r="J41" i="7" s="1"/>
  <c r="T41" i="7" s="1"/>
  <c r="N49" i="16" l="1"/>
  <c r="K142" i="5"/>
  <c r="I142" i="5"/>
  <c r="J142" i="5"/>
  <c r="G143" i="5"/>
  <c r="H143" i="5"/>
  <c r="L143" i="5"/>
  <c r="E143" i="5"/>
  <c r="F143" i="5"/>
  <c r="D143" i="5"/>
  <c r="B41" i="7"/>
  <c r="C41" i="7" s="1"/>
  <c r="P41" i="7" s="1"/>
  <c r="B41" i="13"/>
  <c r="C41" i="13" s="1"/>
  <c r="P41" i="13" s="1"/>
  <c r="B41" i="12"/>
  <c r="C41" i="12" s="1"/>
  <c r="N50" i="16" l="1"/>
  <c r="K143" i="5"/>
  <c r="I143" i="5"/>
  <c r="E144" i="5"/>
  <c r="F144" i="5"/>
  <c r="G144" i="5"/>
  <c r="H144" i="5"/>
  <c r="L144" i="5"/>
  <c r="J143" i="5"/>
  <c r="D144" i="5"/>
  <c r="L41" i="7"/>
  <c r="M41" i="7" s="1"/>
  <c r="N41" i="7" s="1"/>
  <c r="Q41" i="7"/>
  <c r="L41" i="13"/>
  <c r="M41" i="13" s="1"/>
  <c r="N41" i="13" s="1"/>
  <c r="Q41" i="13"/>
  <c r="P41" i="12"/>
  <c r="L41" i="12"/>
  <c r="Q41" i="12"/>
  <c r="A42" i="13"/>
  <c r="J42" i="13" s="1"/>
  <c r="T42" i="13" s="1"/>
  <c r="A42" i="7"/>
  <c r="J42" i="7" s="1"/>
  <c r="T42" i="7" s="1"/>
  <c r="A42" i="12"/>
  <c r="J42" i="12" s="1"/>
  <c r="T42" i="12" s="1"/>
  <c r="N51" i="16" l="1"/>
  <c r="I144" i="5"/>
  <c r="J144" i="5"/>
  <c r="K144" i="5"/>
  <c r="G145" i="5"/>
  <c r="H145" i="5"/>
  <c r="L145" i="5"/>
  <c r="E145" i="5"/>
  <c r="F145" i="5"/>
  <c r="D145" i="5"/>
  <c r="M41" i="12"/>
  <c r="N41" i="12" s="1"/>
  <c r="N52" i="16" l="1"/>
  <c r="I145" i="5"/>
  <c r="K145" i="5"/>
  <c r="E146" i="5"/>
  <c r="F146" i="5"/>
  <c r="G146" i="5"/>
  <c r="H146" i="5"/>
  <c r="L146" i="5"/>
  <c r="J145" i="5"/>
  <c r="D146" i="5"/>
  <c r="B42" i="12"/>
  <c r="C42" i="12" s="1"/>
  <c r="P42" i="12" s="1"/>
  <c r="B42" i="13"/>
  <c r="C42" i="13" s="1"/>
  <c r="A43" i="13"/>
  <c r="J43" i="13" s="1"/>
  <c r="T43" i="13" s="1"/>
  <c r="A43" i="7"/>
  <c r="J43" i="7" s="1"/>
  <c r="T43" i="7" s="1"/>
  <c r="A43" i="12"/>
  <c r="J43" i="12" s="1"/>
  <c r="T43" i="12" s="1"/>
  <c r="B42" i="7"/>
  <c r="C42" i="7" s="1"/>
  <c r="N53" i="16" l="1"/>
  <c r="K146" i="5"/>
  <c r="J146" i="5"/>
  <c r="I146" i="5"/>
  <c r="G147" i="5"/>
  <c r="H147" i="5"/>
  <c r="L147" i="5"/>
  <c r="E147" i="5"/>
  <c r="F147" i="5"/>
  <c r="D147" i="5"/>
  <c r="L42" i="12"/>
  <c r="M42" i="12" s="1"/>
  <c r="N42" i="12" s="1"/>
  <c r="Q42" i="12"/>
  <c r="L42" i="13"/>
  <c r="Q42" i="13"/>
  <c r="P42" i="13"/>
  <c r="B43" i="12"/>
  <c r="C43" i="12" s="1"/>
  <c r="B43" i="7"/>
  <c r="C43" i="7" s="1"/>
  <c r="Q42" i="7"/>
  <c r="P42" i="7"/>
  <c r="L42" i="7"/>
  <c r="M42" i="7" s="1"/>
  <c r="N42" i="7" s="1"/>
  <c r="B43" i="13"/>
  <c r="C43" i="13" s="1"/>
  <c r="N54" i="16" l="1"/>
  <c r="K147" i="5"/>
  <c r="I147" i="5"/>
  <c r="E148" i="5"/>
  <c r="F148" i="5"/>
  <c r="G148" i="5"/>
  <c r="L148" i="5"/>
  <c r="H148" i="5"/>
  <c r="J147" i="5"/>
  <c r="D148" i="5"/>
  <c r="Q43" i="13"/>
  <c r="P43" i="13"/>
  <c r="L43" i="13"/>
  <c r="Q43" i="7"/>
  <c r="P43" i="7"/>
  <c r="L43" i="7"/>
  <c r="M43" i="7" s="1"/>
  <c r="N43" i="7" s="1"/>
  <c r="Q43" i="12"/>
  <c r="P43" i="12"/>
  <c r="L43" i="12"/>
  <c r="M42" i="13"/>
  <c r="N42" i="13" s="1"/>
  <c r="K148" i="5" l="1"/>
  <c r="N55" i="16"/>
  <c r="J148" i="5"/>
  <c r="I148" i="5"/>
  <c r="G149" i="5"/>
  <c r="F149" i="5"/>
  <c r="H149" i="5"/>
  <c r="L149" i="5"/>
  <c r="E149" i="5"/>
  <c r="D149" i="5"/>
  <c r="M43" i="12"/>
  <c r="N43" i="12" s="1"/>
  <c r="M43" i="13"/>
  <c r="N43" i="13" s="1"/>
  <c r="A44" i="7"/>
  <c r="J44" i="7" s="1"/>
  <c r="A44" i="12"/>
  <c r="J44" i="12" s="1"/>
  <c r="A44" i="13"/>
  <c r="J44" i="13" s="1"/>
  <c r="N56" i="16" l="1"/>
  <c r="K149" i="5"/>
  <c r="I149" i="5"/>
  <c r="F150" i="5"/>
  <c r="G150" i="5"/>
  <c r="H150" i="5"/>
  <c r="L150" i="5"/>
  <c r="E150" i="5"/>
  <c r="J149" i="5"/>
  <c r="D150" i="5"/>
  <c r="B44" i="7"/>
  <c r="C44" i="7" s="1"/>
  <c r="N57" i="16" l="1"/>
  <c r="K150" i="5"/>
  <c r="I150" i="5"/>
  <c r="H151" i="5"/>
  <c r="L151" i="5"/>
  <c r="E151" i="5"/>
  <c r="F151" i="5"/>
  <c r="G151" i="5"/>
  <c r="J150" i="5"/>
  <c r="D151" i="5"/>
  <c r="T44" i="7"/>
  <c r="L44" i="7"/>
  <c r="M44" i="7" s="1"/>
  <c r="N44" i="7" s="1"/>
  <c r="P44" i="7"/>
  <c r="Q44" i="7"/>
  <c r="B44" i="12"/>
  <c r="B44" i="13"/>
  <c r="N58" i="16" l="1"/>
  <c r="J151" i="5"/>
  <c r="I151" i="5"/>
  <c r="E152" i="5"/>
  <c r="F152" i="5"/>
  <c r="G152" i="5"/>
  <c r="H152" i="5"/>
  <c r="L152" i="5"/>
  <c r="K151" i="5"/>
  <c r="D152" i="5"/>
  <c r="C44" i="12"/>
  <c r="Q44" i="12" s="1"/>
  <c r="T44" i="12"/>
  <c r="C44" i="13"/>
  <c r="Q44" i="13" s="1"/>
  <c r="T44" i="13"/>
  <c r="A45" i="7"/>
  <c r="J45" i="7" s="1"/>
  <c r="T45" i="7" s="1"/>
  <c r="A45" i="13"/>
  <c r="J45" i="13" s="1"/>
  <c r="T45" i="13" s="1"/>
  <c r="A45" i="12"/>
  <c r="J45" i="12" s="1"/>
  <c r="T45" i="12" s="1"/>
  <c r="O11" i="7"/>
  <c r="G11" i="7" s="1"/>
  <c r="O13" i="7"/>
  <c r="G13" i="7" s="1"/>
  <c r="O12" i="7"/>
  <c r="G12" i="7" s="1"/>
  <c r="O14" i="7"/>
  <c r="G14" i="7" s="1"/>
  <c r="O15" i="7"/>
  <c r="G15" i="7" s="1"/>
  <c r="O16" i="7"/>
  <c r="G16" i="7" s="1"/>
  <c r="N59" i="16" l="1"/>
  <c r="I152" i="5"/>
  <c r="K152" i="5"/>
  <c r="J152" i="5"/>
  <c r="P44" i="12"/>
  <c r="G153" i="5"/>
  <c r="H153" i="5"/>
  <c r="L153" i="5"/>
  <c r="E153" i="5"/>
  <c r="F153" i="5"/>
  <c r="D153" i="5"/>
  <c r="L44" i="12"/>
  <c r="P44" i="13"/>
  <c r="L44" i="13"/>
  <c r="B45" i="12"/>
  <c r="C45" i="12" s="1"/>
  <c r="I14" i="7"/>
  <c r="I13" i="7"/>
  <c r="I11" i="7"/>
  <c r="I12" i="7"/>
  <c r="I10" i="7"/>
  <c r="I15" i="7"/>
  <c r="N60" i="16" l="1"/>
  <c r="I153" i="5"/>
  <c r="K153" i="5"/>
  <c r="F154" i="5"/>
  <c r="G154" i="5"/>
  <c r="H154" i="5"/>
  <c r="L154" i="5"/>
  <c r="E154" i="5"/>
  <c r="J153" i="5"/>
  <c r="D154" i="5"/>
  <c r="M44" i="13"/>
  <c r="N44" i="13" s="1"/>
  <c r="M44" i="12"/>
  <c r="N44" i="12" s="1"/>
  <c r="B45" i="13"/>
  <c r="C45" i="13" s="1"/>
  <c r="L45" i="13" s="1"/>
  <c r="L45" i="12"/>
  <c r="Q45" i="12"/>
  <c r="P45" i="12"/>
  <c r="B45" i="7"/>
  <c r="C45" i="7" s="1"/>
  <c r="I12" i="4"/>
  <c r="Q3" i="6"/>
  <c r="S3" i="6" s="1"/>
  <c r="N61" i="16" l="1"/>
  <c r="K154" i="5"/>
  <c r="I154" i="5"/>
  <c r="G155" i="5"/>
  <c r="H155" i="5"/>
  <c r="L155" i="5"/>
  <c r="E155" i="5"/>
  <c r="F155" i="5"/>
  <c r="J154" i="5"/>
  <c r="D155" i="5"/>
  <c r="Q45" i="13"/>
  <c r="P45" i="13"/>
  <c r="A46" i="7"/>
  <c r="J46" i="7" s="1"/>
  <c r="T46" i="7" s="1"/>
  <c r="A46" i="13"/>
  <c r="J46" i="13" s="1"/>
  <c r="T46" i="13" s="1"/>
  <c r="A46" i="12"/>
  <c r="J46" i="12" s="1"/>
  <c r="T46" i="12" s="1"/>
  <c r="M45" i="13"/>
  <c r="N45" i="13" s="1"/>
  <c r="Q45" i="7"/>
  <c r="L45" i="7"/>
  <c r="M45" i="7" s="1"/>
  <c r="N45" i="7" s="1"/>
  <c r="P45" i="7"/>
  <c r="M45" i="12"/>
  <c r="N45" i="12" s="1"/>
  <c r="Q4" i="6"/>
  <c r="S4" i="6" s="1"/>
  <c r="R3" i="6"/>
  <c r="P4" i="6"/>
  <c r="N62" i="16" l="1"/>
  <c r="K155" i="5"/>
  <c r="E156" i="5"/>
  <c r="F156" i="5"/>
  <c r="G156" i="5"/>
  <c r="H156" i="5"/>
  <c r="L156" i="5"/>
  <c r="I155" i="5"/>
  <c r="J155" i="5"/>
  <c r="D156" i="5"/>
  <c r="B46" i="13"/>
  <c r="C46" i="13" s="1"/>
  <c r="P46" i="13" s="1"/>
  <c r="B46" i="7"/>
  <c r="C46" i="7" s="1"/>
  <c r="L46" i="7" s="1"/>
  <c r="M46" i="7" s="1"/>
  <c r="N46" i="7" s="1"/>
  <c r="B46" i="12"/>
  <c r="C46" i="12" s="1"/>
  <c r="Q5" i="6"/>
  <c r="S5" i="6" s="1"/>
  <c r="P5" i="6"/>
  <c r="R4" i="6"/>
  <c r="N63" i="16" l="1"/>
  <c r="I156" i="5"/>
  <c r="J156" i="5"/>
  <c r="K156" i="5"/>
  <c r="H157" i="5"/>
  <c r="L157" i="5"/>
  <c r="E157" i="5"/>
  <c r="F157" i="5"/>
  <c r="G157" i="5"/>
  <c r="D157" i="5"/>
  <c r="Q46" i="13"/>
  <c r="L46" i="13"/>
  <c r="M46" i="13" s="1"/>
  <c r="N46" i="13" s="1"/>
  <c r="Q46" i="7"/>
  <c r="P46" i="7"/>
  <c r="A47" i="13"/>
  <c r="J47" i="13" s="1"/>
  <c r="T47" i="13" s="1"/>
  <c r="A47" i="7"/>
  <c r="J47" i="7" s="1"/>
  <c r="T47" i="7" s="1"/>
  <c r="A47" i="12"/>
  <c r="J47" i="12" s="1"/>
  <c r="T47" i="12" s="1"/>
  <c r="L46" i="12"/>
  <c r="Q46" i="12"/>
  <c r="P46" i="12"/>
  <c r="Q6" i="6"/>
  <c r="Q7" i="6" s="1"/>
  <c r="P6" i="6"/>
  <c r="R5" i="6"/>
  <c r="N64" i="16" l="1"/>
  <c r="I157" i="5"/>
  <c r="E158" i="5"/>
  <c r="F158" i="5"/>
  <c r="G158" i="5"/>
  <c r="H158" i="5"/>
  <c r="L158" i="5"/>
  <c r="J157" i="5"/>
  <c r="K157" i="5"/>
  <c r="D158" i="5"/>
  <c r="B47" i="7"/>
  <c r="C47" i="7" s="1"/>
  <c r="B47" i="12"/>
  <c r="C47" i="12" s="1"/>
  <c r="B47" i="13"/>
  <c r="C47" i="13" s="1"/>
  <c r="M46" i="12"/>
  <c r="N46" i="12" s="1"/>
  <c r="S6" i="6"/>
  <c r="P7" i="6"/>
  <c r="R6" i="6"/>
  <c r="Q8" i="6"/>
  <c r="S7" i="6"/>
  <c r="N65" i="16" l="1"/>
  <c r="J158" i="5"/>
  <c r="K158" i="5"/>
  <c r="I158" i="5"/>
  <c r="H159" i="5"/>
  <c r="E159" i="5"/>
  <c r="F159" i="5"/>
  <c r="G159" i="5"/>
  <c r="L159" i="5"/>
  <c r="D159" i="5"/>
  <c r="A48" i="12"/>
  <c r="J48" i="12" s="1"/>
  <c r="T48" i="12" s="1"/>
  <c r="A48" i="7"/>
  <c r="J48" i="7" s="1"/>
  <c r="T48" i="7" s="1"/>
  <c r="A48" i="13"/>
  <c r="J48" i="13" s="1"/>
  <c r="T48" i="13" s="1"/>
  <c r="P47" i="12"/>
  <c r="L47" i="12"/>
  <c r="Q47" i="12"/>
  <c r="P47" i="13"/>
  <c r="L47" i="13"/>
  <c r="Q47" i="13"/>
  <c r="P47" i="7"/>
  <c r="Q47" i="7"/>
  <c r="L47" i="7"/>
  <c r="M47" i="7" s="1"/>
  <c r="N47" i="7" s="1"/>
  <c r="Q9" i="6"/>
  <c r="S8" i="6"/>
  <c r="P8" i="6"/>
  <c r="R7" i="6"/>
  <c r="N66" i="16" l="1"/>
  <c r="D160" i="5"/>
  <c r="E160" i="5"/>
  <c r="F160" i="5"/>
  <c r="G160" i="5"/>
  <c r="H160" i="5"/>
  <c r="L160" i="5"/>
  <c r="I159" i="5"/>
  <c r="J159" i="5"/>
  <c r="K159" i="5"/>
  <c r="B48" i="12"/>
  <c r="C48" i="12" s="1"/>
  <c r="P48" i="12" s="1"/>
  <c r="B48" i="13"/>
  <c r="C48" i="13" s="1"/>
  <c r="Q48" i="13" s="1"/>
  <c r="M47" i="13"/>
  <c r="N47" i="13" s="1"/>
  <c r="M47" i="12"/>
  <c r="N47" i="12" s="1"/>
  <c r="B48" i="7"/>
  <c r="C48" i="7" s="1"/>
  <c r="P9" i="6"/>
  <c r="R8" i="6"/>
  <c r="Q10" i="6"/>
  <c r="S9" i="6"/>
  <c r="N67" i="16" l="1"/>
  <c r="I160" i="5"/>
  <c r="K160" i="5"/>
  <c r="J160" i="5"/>
  <c r="A49" i="13"/>
  <c r="J49" i="13" s="1"/>
  <c r="A49" i="7"/>
  <c r="J49" i="7" s="1"/>
  <c r="A49" i="12"/>
  <c r="J49" i="12" s="1"/>
  <c r="Q48" i="12"/>
  <c r="L48" i="12"/>
  <c r="M48" i="12" s="1"/>
  <c r="N48" i="12" s="1"/>
  <c r="L48" i="13"/>
  <c r="P48" i="13"/>
  <c r="L48" i="7"/>
  <c r="M48" i="7" s="1"/>
  <c r="N48" i="7" s="1"/>
  <c r="P48" i="7"/>
  <c r="Q48" i="7"/>
  <c r="Q11" i="6"/>
  <c r="S10" i="6"/>
  <c r="P10" i="6"/>
  <c r="R9" i="6"/>
  <c r="N68" i="16" l="1"/>
  <c r="M48" i="13"/>
  <c r="N48" i="13" s="1"/>
  <c r="P11" i="6"/>
  <c r="R10" i="6"/>
  <c r="Q12" i="6"/>
  <c r="S11" i="6"/>
  <c r="N69" i="16" l="1"/>
  <c r="B49" i="7"/>
  <c r="T49" i="7" s="1"/>
  <c r="B49" i="12"/>
  <c r="C49" i="12" s="1"/>
  <c r="Q49" i="12" s="1"/>
  <c r="B49" i="13"/>
  <c r="T49" i="12"/>
  <c r="A50" i="7"/>
  <c r="J50" i="7" s="1"/>
  <c r="A50" i="12"/>
  <c r="J50" i="12" s="1"/>
  <c r="A50" i="13"/>
  <c r="J50" i="13" s="1"/>
  <c r="Q13" i="6"/>
  <c r="S12" i="6"/>
  <c r="P12" i="6"/>
  <c r="R11" i="6"/>
  <c r="N70" i="16" l="1"/>
  <c r="C49" i="7"/>
  <c r="P49" i="7" s="1"/>
  <c r="P49" i="12"/>
  <c r="L49" i="12"/>
  <c r="M49" i="12" s="1"/>
  <c r="N49" i="12" s="1"/>
  <c r="C49" i="13"/>
  <c r="T49" i="13"/>
  <c r="P13" i="6"/>
  <c r="R12" i="6"/>
  <c r="Q14" i="6"/>
  <c r="S13" i="6"/>
  <c r="N71" i="16" l="1"/>
  <c r="Q49" i="7"/>
  <c r="L49" i="7"/>
  <c r="M49" i="7" s="1"/>
  <c r="N49" i="7" s="1"/>
  <c r="B50" i="7"/>
  <c r="C50" i="7" s="1"/>
  <c r="Q50" i="7" s="1"/>
  <c r="B50" i="12"/>
  <c r="T50" i="12" s="1"/>
  <c r="B50" i="13"/>
  <c r="T50" i="13" s="1"/>
  <c r="T50" i="7"/>
  <c r="L49" i="13"/>
  <c r="P49" i="13"/>
  <c r="Q49" i="13"/>
  <c r="Q15" i="6"/>
  <c r="S14" i="6"/>
  <c r="P14" i="6"/>
  <c r="R13" i="6"/>
  <c r="N72" i="16" l="1"/>
  <c r="C50" i="13"/>
  <c r="P50" i="13" s="1"/>
  <c r="P50" i="7"/>
  <c r="C50" i="12"/>
  <c r="P50" i="12" s="1"/>
  <c r="R49" i="12" s="1"/>
  <c r="R48" i="12" s="1"/>
  <c r="L50" i="7"/>
  <c r="M50" i="7" s="1"/>
  <c r="N50" i="7" s="1"/>
  <c r="M49" i="13"/>
  <c r="N49" i="13" s="1"/>
  <c r="A51" i="13"/>
  <c r="J51" i="13" s="1"/>
  <c r="T51" i="13" s="1"/>
  <c r="A51" i="12"/>
  <c r="J51" i="12" s="1"/>
  <c r="T51" i="12" s="1"/>
  <c r="A51" i="7"/>
  <c r="J51" i="7" s="1"/>
  <c r="T51" i="7" s="1"/>
  <c r="P15" i="6"/>
  <c r="R14" i="6"/>
  <c r="Q16" i="6"/>
  <c r="S15" i="6"/>
  <c r="L50" i="13" l="1"/>
  <c r="M50" i="13" s="1"/>
  <c r="N50" i="13" s="1"/>
  <c r="N73" i="16"/>
  <c r="Q50" i="13"/>
  <c r="Q50" i="12"/>
  <c r="L50" i="12"/>
  <c r="R47" i="12"/>
  <c r="Q17" i="6"/>
  <c r="S16" i="6"/>
  <c r="P16" i="6"/>
  <c r="R15" i="6"/>
  <c r="N74" i="16" l="1"/>
  <c r="B51" i="7"/>
  <c r="C51" i="7" s="1"/>
  <c r="Q51" i="7" s="1"/>
  <c r="M50" i="12"/>
  <c r="N50" i="12" s="1"/>
  <c r="B51" i="13"/>
  <c r="C51" i="13" s="1"/>
  <c r="B51" i="12"/>
  <c r="C51" i="12" s="1"/>
  <c r="R46" i="12"/>
  <c r="A52" i="13"/>
  <c r="J52" i="13" s="1"/>
  <c r="A52" i="7"/>
  <c r="J52" i="7" s="1"/>
  <c r="A52" i="12"/>
  <c r="J52" i="12" s="1"/>
  <c r="P17" i="6"/>
  <c r="R16" i="6"/>
  <c r="Q18" i="6"/>
  <c r="S17" i="6"/>
  <c r="N75" i="16" l="1"/>
  <c r="P51" i="7"/>
  <c r="L51" i="7"/>
  <c r="M51" i="7" s="1"/>
  <c r="N51" i="7" s="1"/>
  <c r="R45" i="12"/>
  <c r="Q51" i="13"/>
  <c r="L51" i="13"/>
  <c r="P51" i="13"/>
  <c r="Q51" i="12"/>
  <c r="L51" i="12"/>
  <c r="P51" i="12"/>
  <c r="R50" i="12" s="1"/>
  <c r="Q19" i="6"/>
  <c r="S18" i="6"/>
  <c r="P18" i="6"/>
  <c r="R17" i="6"/>
  <c r="N76" i="16" l="1"/>
  <c r="B52" i="7"/>
  <c r="C52" i="7" s="1"/>
  <c r="P52" i="7" s="1"/>
  <c r="B52" i="12"/>
  <c r="C52" i="12" s="1"/>
  <c r="L52" i="12" s="1"/>
  <c r="T52" i="12"/>
  <c r="T52" i="7"/>
  <c r="R44" i="12"/>
  <c r="B52" i="13"/>
  <c r="M51" i="12"/>
  <c r="N51" i="12" s="1"/>
  <c r="M51" i="13"/>
  <c r="N51" i="13" s="1"/>
  <c r="P19" i="6"/>
  <c r="R18" i="6"/>
  <c r="Q20" i="6"/>
  <c r="S19" i="6"/>
  <c r="N77" i="16" l="1"/>
  <c r="L52" i="7"/>
  <c r="M52" i="7" s="1"/>
  <c r="N52" i="7" s="1"/>
  <c r="M52" i="12"/>
  <c r="N52" i="12" s="1"/>
  <c r="Q52" i="12"/>
  <c r="Q52" i="7"/>
  <c r="P52" i="12"/>
  <c r="C52" i="13"/>
  <c r="T52" i="13"/>
  <c r="R43" i="12"/>
  <c r="A53" i="7"/>
  <c r="J53" i="7" s="1"/>
  <c r="T53" i="7" s="1"/>
  <c r="A53" i="12"/>
  <c r="A53" i="13"/>
  <c r="J53" i="13" s="1"/>
  <c r="T53" i="13" s="1"/>
  <c r="Q21" i="6"/>
  <c r="S20" i="6"/>
  <c r="P20" i="6"/>
  <c r="R19" i="6"/>
  <c r="N78" i="16" l="1"/>
  <c r="J53" i="12"/>
  <c r="T53" i="12" s="1"/>
  <c r="R42" i="12"/>
  <c r="L52" i="13"/>
  <c r="Q52" i="13"/>
  <c r="P52" i="13"/>
  <c r="P21" i="6"/>
  <c r="R20" i="6"/>
  <c r="Q22" i="6"/>
  <c r="S21" i="6"/>
  <c r="N79" i="16" l="1"/>
  <c r="R41" i="12"/>
  <c r="B53" i="12"/>
  <c r="C53" i="12" s="1"/>
  <c r="B53" i="13"/>
  <c r="C53" i="13" s="1"/>
  <c r="M52" i="13"/>
  <c r="N52" i="13" s="1"/>
  <c r="B53" i="7"/>
  <c r="C53" i="7" s="1"/>
  <c r="Q23" i="6"/>
  <c r="S22" i="6"/>
  <c r="P22" i="6"/>
  <c r="R21" i="6"/>
  <c r="N80" i="16" l="1"/>
  <c r="L53" i="7"/>
  <c r="M53" i="7" s="1"/>
  <c r="N53" i="7" s="1"/>
  <c r="Q53" i="7"/>
  <c r="P53" i="7"/>
  <c r="R52" i="7" s="1"/>
  <c r="L53" i="13"/>
  <c r="P53" i="13"/>
  <c r="Q53" i="13"/>
  <c r="Q53" i="12"/>
  <c r="P53" i="12"/>
  <c r="L53" i="12"/>
  <c r="A54" i="13"/>
  <c r="J54" i="13" s="1"/>
  <c r="T54" i="13" s="1"/>
  <c r="A54" i="12"/>
  <c r="A54" i="7"/>
  <c r="R40" i="12"/>
  <c r="P23" i="6"/>
  <c r="R22" i="6"/>
  <c r="Q24" i="6"/>
  <c r="S23" i="6"/>
  <c r="N81" i="16" l="1"/>
  <c r="B54" i="12"/>
  <c r="C54" i="12" s="1"/>
  <c r="R39" i="12"/>
  <c r="J54" i="12"/>
  <c r="T54" i="12" s="1"/>
  <c r="B54" i="7"/>
  <c r="C54" i="7" s="1"/>
  <c r="R51" i="7"/>
  <c r="M53" i="12"/>
  <c r="N53" i="12" s="1"/>
  <c r="B54" i="13"/>
  <c r="C54" i="13" s="1"/>
  <c r="J54" i="7"/>
  <c r="T54" i="7" s="1"/>
  <c r="M53" i="13"/>
  <c r="N53" i="13" s="1"/>
  <c r="Q25" i="6"/>
  <c r="S24" i="6"/>
  <c r="P24" i="6"/>
  <c r="R23" i="6"/>
  <c r="N82" i="16" l="1"/>
  <c r="P54" i="7"/>
  <c r="Q54" i="7"/>
  <c r="L54" i="7"/>
  <c r="M54" i="7" s="1"/>
  <c r="N54" i="7" s="1"/>
  <c r="P54" i="12"/>
  <c r="L54" i="12"/>
  <c r="Q54" i="12"/>
  <c r="L54" i="13"/>
  <c r="Q54" i="13"/>
  <c r="P54" i="13"/>
  <c r="R50" i="7"/>
  <c r="R38" i="12"/>
  <c r="P25" i="6"/>
  <c r="R24" i="6"/>
  <c r="Q26" i="6"/>
  <c r="S25" i="6"/>
  <c r="N83" i="16" l="1"/>
  <c r="R37" i="12"/>
  <c r="R49" i="7"/>
  <c r="M54" i="13"/>
  <c r="N54" i="13" s="1"/>
  <c r="A55" i="7"/>
  <c r="J55" i="7" s="1"/>
  <c r="T55" i="7" s="1"/>
  <c r="A55" i="13"/>
  <c r="A55" i="12"/>
  <c r="M54" i="12"/>
  <c r="N54" i="12" s="1"/>
  <c r="P26" i="6"/>
  <c r="R25" i="6"/>
  <c r="Q27" i="6"/>
  <c r="S26" i="6"/>
  <c r="N84" i="16" l="1"/>
  <c r="R36" i="12"/>
  <c r="J55" i="12"/>
  <c r="T55" i="12" s="1"/>
  <c r="J55" i="13"/>
  <c r="T55" i="13" s="1"/>
  <c r="B55" i="12"/>
  <c r="C55" i="12" s="1"/>
  <c r="A56" i="12"/>
  <c r="J56" i="12" s="1"/>
  <c r="T56" i="12" s="1"/>
  <c r="A56" i="13"/>
  <c r="J56" i="13" s="1"/>
  <c r="T56" i="13" s="1"/>
  <c r="A56" i="7"/>
  <c r="J56" i="7" s="1"/>
  <c r="T56" i="7" s="1"/>
  <c r="R48" i="7"/>
  <c r="P27" i="6"/>
  <c r="R26" i="6"/>
  <c r="Q28" i="6"/>
  <c r="S27" i="6"/>
  <c r="N85" i="16" l="1"/>
  <c r="R35" i="12"/>
  <c r="P55" i="12"/>
  <c r="L55" i="12"/>
  <c r="Q55" i="12"/>
  <c r="R47" i="7"/>
  <c r="B55" i="7"/>
  <c r="C55" i="7" s="1"/>
  <c r="B55" i="13"/>
  <c r="C55" i="13" s="1"/>
  <c r="Q29" i="6"/>
  <c r="S28" i="6"/>
  <c r="P28" i="6"/>
  <c r="R27" i="6"/>
  <c r="N86" i="16" l="1"/>
  <c r="R34" i="12"/>
  <c r="B56" i="13"/>
  <c r="C56" i="13" s="1"/>
  <c r="L56" i="13" s="1"/>
  <c r="P55" i="13"/>
  <c r="Q55" i="13"/>
  <c r="L55" i="13"/>
  <c r="B56" i="12"/>
  <c r="C56" i="12" s="1"/>
  <c r="P55" i="7"/>
  <c r="Q55" i="7"/>
  <c r="L55" i="7"/>
  <c r="M55" i="7" s="1"/>
  <c r="N55" i="7" s="1"/>
  <c r="B56" i="7"/>
  <c r="C56" i="7" s="1"/>
  <c r="R46" i="7"/>
  <c r="M55" i="12"/>
  <c r="N55" i="12" s="1"/>
  <c r="P29" i="6"/>
  <c r="R28" i="6"/>
  <c r="Q30" i="6"/>
  <c r="S29" i="6"/>
  <c r="N87" i="16" l="1"/>
  <c r="P56" i="13"/>
  <c r="Q56" i="13"/>
  <c r="R33" i="12"/>
  <c r="P56" i="12"/>
  <c r="Q56" i="12"/>
  <c r="L56" i="12"/>
  <c r="M56" i="13"/>
  <c r="R45" i="7"/>
  <c r="A57" i="12"/>
  <c r="J57" i="12" s="1"/>
  <c r="T57" i="12" s="1"/>
  <c r="A57" i="13"/>
  <c r="J57" i="13" s="1"/>
  <c r="T57" i="13" s="1"/>
  <c r="A57" i="7"/>
  <c r="J57" i="7" s="1"/>
  <c r="T57" i="7" s="1"/>
  <c r="M55" i="13"/>
  <c r="N55" i="13" s="1"/>
  <c r="P56" i="7"/>
  <c r="L56" i="7"/>
  <c r="M56" i="7" s="1"/>
  <c r="N56" i="7" s="1"/>
  <c r="Q56" i="7"/>
  <c r="Q31" i="6"/>
  <c r="S30" i="6"/>
  <c r="R29" i="6"/>
  <c r="P30" i="6"/>
  <c r="N88" i="16" l="1"/>
  <c r="R44" i="7"/>
  <c r="M56" i="12"/>
  <c r="N56" i="12" s="1"/>
  <c r="B57" i="12"/>
  <c r="C57" i="12" s="1"/>
  <c r="N56" i="13"/>
  <c r="P31" i="6"/>
  <c r="R30" i="6"/>
  <c r="Q32" i="6"/>
  <c r="S31" i="6"/>
  <c r="N89" i="16" l="1"/>
  <c r="Q57" i="12"/>
  <c r="L57" i="12"/>
  <c r="M57" i="12" s="1"/>
  <c r="N57" i="12" s="1"/>
  <c r="P57" i="12"/>
  <c r="B57" i="13"/>
  <c r="C57" i="13" s="1"/>
  <c r="B57" i="7"/>
  <c r="C57" i="7" s="1"/>
  <c r="R43" i="7"/>
  <c r="Q33" i="6"/>
  <c r="S32" i="6"/>
  <c r="P32" i="6"/>
  <c r="R31" i="6"/>
  <c r="N90" i="16" l="1"/>
  <c r="L57" i="13"/>
  <c r="M57" i="13" s="1"/>
  <c r="N57" i="13" s="1"/>
  <c r="Q57" i="13"/>
  <c r="P57" i="13"/>
  <c r="R42" i="7"/>
  <c r="L57" i="7"/>
  <c r="M57" i="7" s="1"/>
  <c r="N57" i="7" s="1"/>
  <c r="P57" i="7"/>
  <c r="Q57" i="7"/>
  <c r="A58" i="7"/>
  <c r="J58" i="7" s="1"/>
  <c r="T58" i="7" s="1"/>
  <c r="A58" i="12"/>
  <c r="A58" i="13"/>
  <c r="J58" i="13" s="1"/>
  <c r="T58" i="13" s="1"/>
  <c r="P33" i="6"/>
  <c r="R32" i="6"/>
  <c r="Q34" i="6"/>
  <c r="S33" i="6"/>
  <c r="N91" i="16" l="1"/>
  <c r="J58" i="12"/>
  <c r="T58" i="12" s="1"/>
  <c r="R41" i="7"/>
  <c r="Q35" i="6"/>
  <c r="S34" i="6"/>
  <c r="P34" i="6"/>
  <c r="R33" i="6"/>
  <c r="N92" i="16" l="1"/>
  <c r="O83" i="16" s="1"/>
  <c r="A59" i="7"/>
  <c r="J59" i="7" s="1"/>
  <c r="T59" i="7" s="1"/>
  <c r="B59" i="12"/>
  <c r="A59" i="12"/>
  <c r="J59" i="12" s="1"/>
  <c r="T59" i="12" s="1"/>
  <c r="A59" i="13"/>
  <c r="J59" i="13" s="1"/>
  <c r="T59" i="13" s="1"/>
  <c r="B58" i="13"/>
  <c r="C58" i="13" s="1"/>
  <c r="B58" i="7"/>
  <c r="C58" i="7" s="1"/>
  <c r="R40" i="7"/>
  <c r="B58" i="12"/>
  <c r="C58" i="12" s="1"/>
  <c r="P35" i="6"/>
  <c r="R34" i="6"/>
  <c r="Q36" i="6"/>
  <c r="S35" i="6"/>
  <c r="O91" i="16" l="1"/>
  <c r="O88" i="16"/>
  <c r="O84" i="16"/>
  <c r="O87" i="16"/>
  <c r="O92"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6" i="16"/>
  <c r="O64" i="16"/>
  <c r="O65" i="16"/>
  <c r="O67" i="16"/>
  <c r="O69" i="16"/>
  <c r="O68" i="16"/>
  <c r="O70" i="16"/>
  <c r="O72" i="16"/>
  <c r="O71" i="16"/>
  <c r="O73" i="16"/>
  <c r="O74" i="16"/>
  <c r="O75" i="16"/>
  <c r="O76" i="16"/>
  <c r="O77" i="16"/>
  <c r="O78" i="16"/>
  <c r="O79" i="16"/>
  <c r="O80" i="16"/>
  <c r="O81" i="16"/>
  <c r="O90" i="16"/>
  <c r="O89" i="16"/>
  <c r="O85" i="16"/>
  <c r="O86" i="16"/>
  <c r="O82" i="16"/>
  <c r="B59" i="13"/>
  <c r="C59" i="13" s="1"/>
  <c r="B59" i="7"/>
  <c r="C59" i="7" s="1"/>
  <c r="L59" i="7" s="1"/>
  <c r="M59" i="7" s="1"/>
  <c r="C59" i="12"/>
  <c r="L59" i="12" s="1"/>
  <c r="M59" i="12" s="1"/>
  <c r="R39" i="7"/>
  <c r="L58" i="13"/>
  <c r="M58" i="13" s="1"/>
  <c r="N58" i="13" s="1"/>
  <c r="Q58" i="13"/>
  <c r="P58" i="13"/>
  <c r="L58" i="12"/>
  <c r="M58" i="12" s="1"/>
  <c r="N58" i="12" s="1"/>
  <c r="P58" i="12"/>
  <c r="Q58" i="12"/>
  <c r="P58" i="7"/>
  <c r="Q58" i="7"/>
  <c r="L58" i="7"/>
  <c r="M58" i="7" s="1"/>
  <c r="N58" i="7" s="1"/>
  <c r="Q37" i="6"/>
  <c r="S36" i="6"/>
  <c r="P36" i="6"/>
  <c r="R35" i="6"/>
  <c r="P59" i="12" l="1"/>
  <c r="P59" i="7"/>
  <c r="N59" i="12"/>
  <c r="Q59" i="13"/>
  <c r="L59" i="13"/>
  <c r="M59" i="13" s="1"/>
  <c r="N59" i="13" s="1"/>
  <c r="P59" i="13"/>
  <c r="Q59" i="7"/>
  <c r="R38" i="7"/>
  <c r="N59" i="7"/>
  <c r="A60" i="12"/>
  <c r="J60" i="12" s="1"/>
  <c r="T60" i="12" s="1"/>
  <c r="A60" i="7"/>
  <c r="J60" i="7" s="1"/>
  <c r="T60" i="7" s="1"/>
  <c r="A60" i="13"/>
  <c r="J60" i="13" s="1"/>
  <c r="T60" i="13" s="1"/>
  <c r="Q59" i="12"/>
  <c r="P37" i="6"/>
  <c r="R36" i="6"/>
  <c r="Q38" i="6"/>
  <c r="S37" i="6"/>
  <c r="A61" i="12" l="1"/>
  <c r="J61" i="12" s="1"/>
  <c r="T61" i="12" s="1"/>
  <c r="A61" i="13"/>
  <c r="J61" i="13" s="1"/>
  <c r="T61" i="13" s="1"/>
  <c r="A61" i="7"/>
  <c r="J61" i="7" s="1"/>
  <c r="T61" i="7" s="1"/>
  <c r="B60" i="7"/>
  <c r="C60" i="7" s="1"/>
  <c r="R37" i="7"/>
  <c r="B60" i="13"/>
  <c r="C60" i="13" s="1"/>
  <c r="Q39" i="6"/>
  <c r="S38" i="6"/>
  <c r="P38" i="6"/>
  <c r="R37" i="6"/>
  <c r="B61" i="7" l="1"/>
  <c r="C61" i="7" s="1"/>
  <c r="L61" i="7" s="1"/>
  <c r="M61" i="7" s="1"/>
  <c r="P60" i="7"/>
  <c r="L60" i="7"/>
  <c r="M60" i="7" s="1"/>
  <c r="N60" i="7" s="1"/>
  <c r="Q60" i="7"/>
  <c r="Q60" i="13"/>
  <c r="L60" i="13"/>
  <c r="M60" i="13" s="1"/>
  <c r="N60" i="13" s="1"/>
  <c r="P60" i="13"/>
  <c r="B61" i="13"/>
  <c r="C61" i="13" s="1"/>
  <c r="R36" i="7"/>
  <c r="R35" i="7" s="1"/>
  <c r="B60" i="12"/>
  <c r="C60" i="12" s="1"/>
  <c r="B61" i="12"/>
  <c r="C61" i="12" s="1"/>
  <c r="P39" i="6"/>
  <c r="R38" i="6"/>
  <c r="Q40" i="6"/>
  <c r="S39" i="6"/>
  <c r="P61" i="7" l="1"/>
  <c r="A62" i="12"/>
  <c r="J62" i="12" s="1"/>
  <c r="T62" i="12" s="1"/>
  <c r="N61" i="7"/>
  <c r="Q61" i="7"/>
  <c r="Q60" i="12"/>
  <c r="P60" i="12"/>
  <c r="L60" i="12"/>
  <c r="M60" i="12" s="1"/>
  <c r="N60" i="12" s="1"/>
  <c r="L61" i="13"/>
  <c r="M61" i="13" s="1"/>
  <c r="N61" i="13" s="1"/>
  <c r="P61" i="13"/>
  <c r="Q61" i="13"/>
  <c r="P61" i="12"/>
  <c r="L61" i="12"/>
  <c r="M61" i="12" s="1"/>
  <c r="Q61" i="12"/>
  <c r="Q41" i="6"/>
  <c r="S40" i="6"/>
  <c r="P40" i="6"/>
  <c r="R39" i="6"/>
  <c r="A62" i="7" l="1"/>
  <c r="J62" i="7" s="1"/>
  <c r="T62" i="7" s="1"/>
  <c r="A62" i="13"/>
  <c r="J62" i="13" s="1"/>
  <c r="T62" i="13" s="1"/>
  <c r="A63" i="12"/>
  <c r="J63" i="12" s="1"/>
  <c r="T63" i="12" s="1"/>
  <c r="B62" i="13"/>
  <c r="N61" i="12"/>
  <c r="B62" i="12"/>
  <c r="C62" i="12" s="1"/>
  <c r="P62" i="12" s="1"/>
  <c r="R61" i="12" s="1"/>
  <c r="B62" i="7"/>
  <c r="R60" i="12"/>
  <c r="B63" i="13"/>
  <c r="B63" i="12"/>
  <c r="P41" i="6"/>
  <c r="R40" i="6"/>
  <c r="Q42" i="6"/>
  <c r="S41" i="6"/>
  <c r="C62" i="7" l="1"/>
  <c r="C62" i="13"/>
  <c r="P62" i="13" s="1"/>
  <c r="R61" i="13" s="1"/>
  <c r="C63" i="12"/>
  <c r="L63" i="12" s="1"/>
  <c r="M63" i="12" s="1"/>
  <c r="B63" i="7"/>
  <c r="A63" i="13"/>
  <c r="J63" i="13" s="1"/>
  <c r="T63" i="13" s="1"/>
  <c r="A63" i="7"/>
  <c r="J63" i="7" s="1"/>
  <c r="T63" i="7" s="1"/>
  <c r="A64" i="7"/>
  <c r="J64" i="7" s="1"/>
  <c r="T64" i="7" s="1"/>
  <c r="Q62" i="12"/>
  <c r="L62" i="12"/>
  <c r="M62" i="12" s="1"/>
  <c r="N62" i="12" s="1"/>
  <c r="R60" i="13"/>
  <c r="R59" i="13" s="1"/>
  <c r="Q62" i="7"/>
  <c r="P62" i="7"/>
  <c r="L62" i="7"/>
  <c r="M62" i="7" s="1"/>
  <c r="N62" i="7" s="1"/>
  <c r="R59" i="12"/>
  <c r="A64" i="12"/>
  <c r="J64" i="12" s="1"/>
  <c r="T64" i="12" s="1"/>
  <c r="A64" i="13"/>
  <c r="J64" i="13" s="1"/>
  <c r="T64" i="13" s="1"/>
  <c r="B64" i="13"/>
  <c r="B64" i="12"/>
  <c r="B64" i="7"/>
  <c r="Q43" i="6"/>
  <c r="S42" i="6"/>
  <c r="P42" i="6"/>
  <c r="R41" i="6"/>
  <c r="P63" i="12" l="1"/>
  <c r="R62" i="12" s="1"/>
  <c r="Q63" i="12"/>
  <c r="Q62" i="13"/>
  <c r="L62" i="13"/>
  <c r="M62" i="13" s="1"/>
  <c r="N62" i="13" s="1"/>
  <c r="C64" i="7"/>
  <c r="L64" i="7" s="1"/>
  <c r="M64" i="7" s="1"/>
  <c r="C64" i="13"/>
  <c r="L64" i="13" s="1"/>
  <c r="M64" i="13" s="1"/>
  <c r="C63" i="7"/>
  <c r="P63" i="7" s="1"/>
  <c r="R62" i="7" s="1"/>
  <c r="C64" i="12"/>
  <c r="Q64" i="12" s="1"/>
  <c r="N63" i="12"/>
  <c r="C63" i="13"/>
  <c r="R61" i="7"/>
  <c r="R58" i="12"/>
  <c r="R58" i="13"/>
  <c r="P43" i="6"/>
  <c r="R42" i="6"/>
  <c r="Q44" i="6"/>
  <c r="S43" i="6"/>
  <c r="Q63" i="7" l="1"/>
  <c r="Q64" i="7" s="1"/>
  <c r="P64" i="12"/>
  <c r="R63" i="12" s="1"/>
  <c r="L63" i="7"/>
  <c r="M63" i="7" s="1"/>
  <c r="N63" i="7" s="1"/>
  <c r="N64" i="7" s="1"/>
  <c r="P64" i="7"/>
  <c r="R63" i="7" s="1"/>
  <c r="L64" i="12"/>
  <c r="M64" i="12" s="1"/>
  <c r="N64" i="12" s="1"/>
  <c r="P63" i="13"/>
  <c r="Q63" i="13"/>
  <c r="Q64" i="13" s="1"/>
  <c r="L63" i="13"/>
  <c r="M63" i="13" s="1"/>
  <c r="N63" i="13" s="1"/>
  <c r="N64" i="13" s="1"/>
  <c r="R57" i="12"/>
  <c r="R57" i="13"/>
  <c r="R60" i="7"/>
  <c r="B65" i="13"/>
  <c r="A65" i="7"/>
  <c r="J65" i="7" s="1"/>
  <c r="T65" i="7" s="1"/>
  <c r="A65" i="12"/>
  <c r="J65" i="12" s="1"/>
  <c r="T65" i="12" s="1"/>
  <c r="A65" i="13"/>
  <c r="J65" i="13" s="1"/>
  <c r="T65" i="13" s="1"/>
  <c r="B65" i="7"/>
  <c r="B65" i="12"/>
  <c r="Q45" i="6"/>
  <c r="S44" i="6"/>
  <c r="P44" i="6"/>
  <c r="R43" i="6"/>
  <c r="R62" i="13" l="1"/>
  <c r="P64" i="13"/>
  <c r="R63" i="13" s="1"/>
  <c r="R59" i="7"/>
  <c r="R56" i="12"/>
  <c r="R56" i="13"/>
  <c r="C65" i="12"/>
  <c r="P65" i="12" s="1"/>
  <c r="R64" i="12" s="1"/>
  <c r="C65" i="7"/>
  <c r="Q65" i="7" s="1"/>
  <c r="C65" i="13"/>
  <c r="L65" i="13" s="1"/>
  <c r="M65" i="13" s="1"/>
  <c r="N65" i="13" s="1"/>
  <c r="P45" i="6"/>
  <c r="R44" i="6"/>
  <c r="Q46" i="6"/>
  <c r="S45" i="6"/>
  <c r="R55" i="12" l="1"/>
  <c r="R55" i="13"/>
  <c r="R58" i="7"/>
  <c r="Q65" i="12"/>
  <c r="L65" i="12"/>
  <c r="M65" i="12" s="1"/>
  <c r="N65" i="12" s="1"/>
  <c r="L65" i="7"/>
  <c r="M65" i="7" s="1"/>
  <c r="N65" i="7" s="1"/>
  <c r="P65" i="7"/>
  <c r="R64" i="7" s="1"/>
  <c r="P65" i="13"/>
  <c r="R64" i="13" s="1"/>
  <c r="Q65" i="13"/>
  <c r="A66" i="7"/>
  <c r="J66" i="7" s="1"/>
  <c r="T66" i="7" s="1"/>
  <c r="A66" i="13"/>
  <c r="J66" i="13" s="1"/>
  <c r="T66" i="13" s="1"/>
  <c r="A66" i="12"/>
  <c r="J66" i="12" s="1"/>
  <c r="T66" i="12" s="1"/>
  <c r="Q47" i="6"/>
  <c r="S46" i="6"/>
  <c r="P46" i="6"/>
  <c r="R45" i="6"/>
  <c r="R57" i="7" l="1"/>
  <c r="R54" i="13"/>
  <c r="R54" i="12"/>
  <c r="P47" i="6"/>
  <c r="R46" i="6"/>
  <c r="Q48" i="6"/>
  <c r="S47" i="6"/>
  <c r="R53" i="13" l="1"/>
  <c r="R53" i="12"/>
  <c r="R56" i="7"/>
  <c r="A67" i="13"/>
  <c r="J67" i="13" s="1"/>
  <c r="T67" i="13" s="1"/>
  <c r="A67" i="12"/>
  <c r="J67" i="12" s="1"/>
  <c r="T67" i="12" s="1"/>
  <c r="A67" i="7"/>
  <c r="J67" i="7" s="1"/>
  <c r="T67" i="7" s="1"/>
  <c r="B67" i="13"/>
  <c r="B66" i="12"/>
  <c r="C66" i="12" s="1"/>
  <c r="P66" i="12" s="1"/>
  <c r="R65" i="12" s="1"/>
  <c r="B67" i="7"/>
  <c r="B67" i="12"/>
  <c r="B66" i="13"/>
  <c r="C66" i="13" s="1"/>
  <c r="B66" i="7"/>
  <c r="C66" i="7" s="1"/>
  <c r="Q49" i="6"/>
  <c r="S48" i="6"/>
  <c r="P48" i="6"/>
  <c r="R47" i="6"/>
  <c r="C67" i="12" l="1"/>
  <c r="P67" i="12" s="1"/>
  <c r="R66" i="12" s="1"/>
  <c r="C67" i="7"/>
  <c r="C67" i="13"/>
  <c r="L67" i="13" s="1"/>
  <c r="M67" i="13" s="1"/>
  <c r="R55" i="7"/>
  <c r="R52" i="12"/>
  <c r="R52" i="13"/>
  <c r="L66" i="12"/>
  <c r="M66" i="12" s="1"/>
  <c r="N66" i="12" s="1"/>
  <c r="Q66" i="12"/>
  <c r="Q67" i="12" s="1"/>
  <c r="L67" i="7"/>
  <c r="M67" i="7" s="1"/>
  <c r="P66" i="7"/>
  <c r="R65" i="7" s="1"/>
  <c r="L66" i="7"/>
  <c r="M66" i="7" s="1"/>
  <c r="N66" i="7" s="1"/>
  <c r="Q66" i="7"/>
  <c r="Q67" i="7" s="1"/>
  <c r="Q66" i="13"/>
  <c r="P66" i="13"/>
  <c r="R65" i="13" s="1"/>
  <c r="L66" i="13"/>
  <c r="M66" i="13" s="1"/>
  <c r="N66" i="13" s="1"/>
  <c r="P49" i="6"/>
  <c r="R48" i="6"/>
  <c r="Q50" i="6"/>
  <c r="S49" i="6"/>
  <c r="L67" i="12" l="1"/>
  <c r="M67" i="12" s="1"/>
  <c r="P67" i="7"/>
  <c r="Q67" i="13"/>
  <c r="P67" i="13"/>
  <c r="R66" i="13" s="1"/>
  <c r="R51" i="13"/>
  <c r="R51" i="12"/>
  <c r="R54" i="7"/>
  <c r="N67" i="7"/>
  <c r="N67" i="12"/>
  <c r="N67" i="13"/>
  <c r="A68" i="13"/>
  <c r="J68" i="13" s="1"/>
  <c r="T68" i="13" s="1"/>
  <c r="A68" i="12"/>
  <c r="J68" i="12" s="1"/>
  <c r="T68" i="12" s="1"/>
  <c r="A68" i="7"/>
  <c r="J68" i="7" s="1"/>
  <c r="T68" i="7" s="1"/>
  <c r="R66" i="7"/>
  <c r="Q51" i="6"/>
  <c r="S50" i="6"/>
  <c r="P50" i="6"/>
  <c r="R49" i="6"/>
  <c r="R53" i="7" l="1"/>
  <c r="R50" i="13"/>
  <c r="B68" i="12"/>
  <c r="C68" i="12" s="1"/>
  <c r="B68" i="13"/>
  <c r="C68" i="13" s="1"/>
  <c r="B68" i="7"/>
  <c r="C68" i="7" s="1"/>
  <c r="P51" i="6"/>
  <c r="R50" i="6"/>
  <c r="Q52" i="6"/>
  <c r="S51" i="6"/>
  <c r="R49" i="13" l="1"/>
  <c r="L68" i="13"/>
  <c r="M68" i="13" s="1"/>
  <c r="N68" i="13" s="1"/>
  <c r="N69" i="13" s="1"/>
  <c r="N70" i="13" s="1"/>
  <c r="N71" i="13" s="1"/>
  <c r="N72" i="13" s="1"/>
  <c r="N73" i="13" s="1"/>
  <c r="N74" i="13" s="1"/>
  <c r="N75" i="13" s="1"/>
  <c r="P68" i="13"/>
  <c r="Q68" i="13"/>
  <c r="P68" i="7"/>
  <c r="L68" i="7"/>
  <c r="M68" i="7" s="1"/>
  <c r="N68" i="7" s="1"/>
  <c r="N69" i="7" s="1"/>
  <c r="N70" i="7" s="1"/>
  <c r="N71" i="7" s="1"/>
  <c r="N72" i="7" s="1"/>
  <c r="N73" i="7" s="1"/>
  <c r="N74" i="7" s="1"/>
  <c r="N75" i="7" s="1"/>
  <c r="N76" i="7" s="1"/>
  <c r="Q68" i="7"/>
  <c r="S69" i="7" s="1"/>
  <c r="S68" i="7" s="1"/>
  <c r="S67" i="7" s="1"/>
  <c r="S66" i="7" s="1"/>
  <c r="P68" i="12"/>
  <c r="Q68" i="12"/>
  <c r="S69" i="12" s="1"/>
  <c r="S68" i="12" s="1"/>
  <c r="S67" i="12" s="1"/>
  <c r="S66" i="12" s="1"/>
  <c r="L68" i="12"/>
  <c r="M68" i="12" s="1"/>
  <c r="N68" i="12" s="1"/>
  <c r="N69" i="12" s="1"/>
  <c r="N70" i="12" s="1"/>
  <c r="N71" i="12" s="1"/>
  <c r="N72" i="12" s="1"/>
  <c r="N73" i="12" s="1"/>
  <c r="N74" i="12" s="1"/>
  <c r="N75" i="12" s="1"/>
  <c r="Q53" i="6"/>
  <c r="S52" i="6"/>
  <c r="P52" i="6"/>
  <c r="R51" i="6"/>
  <c r="S65" i="7" l="1"/>
  <c r="H66" i="7"/>
  <c r="S65" i="12"/>
  <c r="H66" i="12"/>
  <c r="R48" i="13"/>
  <c r="R67" i="12"/>
  <c r="H67" i="12" s="1"/>
  <c r="R69" i="12"/>
  <c r="H69" i="12" s="1"/>
  <c r="R68" i="12"/>
  <c r="H68" i="12" s="1"/>
  <c r="R68" i="7"/>
  <c r="H68" i="7" s="1"/>
  <c r="R67" i="7"/>
  <c r="H67" i="7" s="1"/>
  <c r="R69" i="7"/>
  <c r="H69" i="7" s="1"/>
  <c r="S69" i="13"/>
  <c r="S68" i="13"/>
  <c r="S67" i="13" s="1"/>
  <c r="S66" i="13" s="1"/>
  <c r="R67" i="13"/>
  <c r="R69" i="13"/>
  <c r="H69" i="13" s="1"/>
  <c r="R68" i="13"/>
  <c r="N76" i="12"/>
  <c r="N77" i="7"/>
  <c r="N76" i="13"/>
  <c r="P53" i="6"/>
  <c r="R52" i="6"/>
  <c r="Q54" i="6"/>
  <c r="S53" i="6"/>
  <c r="H68" i="13" l="1"/>
  <c r="H67" i="13"/>
  <c r="S65" i="13"/>
  <c r="H66" i="13"/>
  <c r="S64" i="12"/>
  <c r="H65" i="12"/>
  <c r="S64" i="7"/>
  <c r="H65" i="7"/>
  <c r="R47" i="13"/>
  <c r="N77" i="13"/>
  <c r="N78" i="7"/>
  <c r="N77" i="12"/>
  <c r="Q55" i="6"/>
  <c r="S54" i="6"/>
  <c r="P54" i="6"/>
  <c r="R53" i="6"/>
  <c r="S63" i="12" l="1"/>
  <c r="H64" i="12"/>
  <c r="S63" i="7"/>
  <c r="H64" i="7"/>
  <c r="S64" i="13"/>
  <c r="H65" i="13"/>
  <c r="R46" i="13"/>
  <c r="N78" i="12"/>
  <c r="N79" i="7"/>
  <c r="N78" i="13"/>
  <c r="P55" i="6"/>
  <c r="R54" i="6"/>
  <c r="Q56" i="6"/>
  <c r="S55" i="6"/>
  <c r="S62" i="7" l="1"/>
  <c r="H63" i="7"/>
  <c r="S63" i="13"/>
  <c r="H64" i="13"/>
  <c r="S62" i="12"/>
  <c r="H63" i="12"/>
  <c r="R45" i="13"/>
  <c r="N79" i="13"/>
  <c r="N80" i="7"/>
  <c r="N79" i="12"/>
  <c r="Q57" i="6"/>
  <c r="S56" i="6"/>
  <c r="P56" i="6"/>
  <c r="R55" i="6"/>
  <c r="S62" i="13" l="1"/>
  <c r="H63" i="13"/>
  <c r="S61" i="12"/>
  <c r="H62" i="12"/>
  <c r="S61" i="7"/>
  <c r="H62" i="7"/>
  <c r="R44" i="13"/>
  <c r="N80" i="13"/>
  <c r="N80" i="12"/>
  <c r="N81" i="7"/>
  <c r="P57" i="6"/>
  <c r="R56" i="6"/>
  <c r="Q58" i="6"/>
  <c r="S57" i="6"/>
  <c r="S60" i="12" l="1"/>
  <c r="H61" i="12"/>
  <c r="S60" i="7"/>
  <c r="H61" i="7"/>
  <c r="S61" i="13"/>
  <c r="H62" i="13"/>
  <c r="R43" i="13"/>
  <c r="N81" i="12"/>
  <c r="N82" i="7"/>
  <c r="N81" i="13"/>
  <c r="Q59" i="6"/>
  <c r="S58" i="6"/>
  <c r="P58" i="6"/>
  <c r="R57" i="6"/>
  <c r="S59" i="7" l="1"/>
  <c r="H60" i="7"/>
  <c r="S60" i="13"/>
  <c r="H61" i="13"/>
  <c r="S59" i="12"/>
  <c r="H60" i="12"/>
  <c r="R42" i="13"/>
  <c r="N82" i="13"/>
  <c r="N82" i="12"/>
  <c r="N83" i="7"/>
  <c r="P59" i="6"/>
  <c r="R58" i="6"/>
  <c r="Q60" i="6"/>
  <c r="S59" i="6"/>
  <c r="S59" i="13" l="1"/>
  <c r="H60" i="13"/>
  <c r="S58" i="12"/>
  <c r="H59" i="12"/>
  <c r="S58" i="7"/>
  <c r="H59" i="7"/>
  <c r="R41" i="13"/>
  <c r="N84" i="7"/>
  <c r="N83" i="12"/>
  <c r="N83" i="13"/>
  <c r="Q61" i="6"/>
  <c r="S60" i="6"/>
  <c r="P60" i="6"/>
  <c r="R59" i="6"/>
  <c r="S57" i="12" l="1"/>
  <c r="H58" i="12"/>
  <c r="S57" i="7"/>
  <c r="H58" i="7"/>
  <c r="S58" i="13"/>
  <c r="H59" i="13"/>
  <c r="R40" i="13"/>
  <c r="N84" i="13"/>
  <c r="N84" i="12"/>
  <c r="N85" i="7"/>
  <c r="P61" i="6"/>
  <c r="R60" i="6"/>
  <c r="Q62" i="6"/>
  <c r="S61" i="6"/>
  <c r="S56" i="7" l="1"/>
  <c r="H57" i="7"/>
  <c r="S57" i="13"/>
  <c r="H58" i="13"/>
  <c r="S56" i="12"/>
  <c r="H57" i="12"/>
  <c r="R39" i="13"/>
  <c r="N85" i="12"/>
  <c r="N86" i="7"/>
  <c r="N85" i="13"/>
  <c r="Q63" i="6"/>
  <c r="S62" i="6"/>
  <c r="P62" i="6"/>
  <c r="R61" i="6"/>
  <c r="S56" i="13" l="1"/>
  <c r="H57" i="13"/>
  <c r="S55" i="12"/>
  <c r="H56" i="12"/>
  <c r="S55" i="7"/>
  <c r="H56" i="7"/>
  <c r="R38" i="13"/>
  <c r="N86" i="12"/>
  <c r="N86" i="13"/>
  <c r="N87" i="7"/>
  <c r="P63" i="6"/>
  <c r="R62" i="6"/>
  <c r="Q64" i="6"/>
  <c r="S63" i="6"/>
  <c r="S54" i="12" l="1"/>
  <c r="H55" i="12"/>
  <c r="S54" i="7"/>
  <c r="H55" i="7"/>
  <c r="S55" i="13"/>
  <c r="H56" i="13"/>
  <c r="R37" i="13"/>
  <c r="N87" i="12"/>
  <c r="N88" i="7"/>
  <c r="N87" i="13"/>
  <c r="Q65" i="6"/>
  <c r="S64" i="6"/>
  <c r="P64" i="6"/>
  <c r="R63" i="6"/>
  <c r="S53" i="7" l="1"/>
  <c r="H54" i="7"/>
  <c r="S54" i="13"/>
  <c r="H55" i="13"/>
  <c r="S53" i="12"/>
  <c r="H54" i="12"/>
  <c r="R36" i="13"/>
  <c r="N88" i="12"/>
  <c r="N89" i="12" s="1"/>
  <c r="N88" i="13"/>
  <c r="N89" i="7"/>
  <c r="P65" i="6"/>
  <c r="R64" i="6"/>
  <c r="Q66" i="6"/>
  <c r="S65" i="6"/>
  <c r="S53" i="13" l="1"/>
  <c r="H54" i="13"/>
  <c r="H53" i="12"/>
  <c r="S52" i="12"/>
  <c r="S52" i="7"/>
  <c r="H53" i="7"/>
  <c r="R35" i="13"/>
  <c r="N89" i="13"/>
  <c r="N90" i="7"/>
  <c r="N90" i="12"/>
  <c r="Q67" i="6"/>
  <c r="S66" i="6"/>
  <c r="P66" i="6"/>
  <c r="R65" i="6"/>
  <c r="H52" i="12" l="1"/>
  <c r="S51" i="12"/>
  <c r="S51" i="7"/>
  <c r="H52" i="7"/>
  <c r="S52" i="13"/>
  <c r="H53" i="13"/>
  <c r="R34" i="13"/>
  <c r="N91" i="7"/>
  <c r="N90" i="13"/>
  <c r="N91" i="12"/>
  <c r="P67" i="6"/>
  <c r="R66" i="6"/>
  <c r="Q68" i="6"/>
  <c r="S67" i="6"/>
  <c r="H51" i="7" l="1"/>
  <c r="S50" i="7"/>
  <c r="S50" i="12"/>
  <c r="H51" i="12"/>
  <c r="S51" i="13"/>
  <c r="H52" i="13"/>
  <c r="R33" i="13"/>
  <c r="N91" i="13"/>
  <c r="N92" i="12"/>
  <c r="O88" i="12" s="1"/>
  <c r="N92" i="7"/>
  <c r="O86" i="7" s="1"/>
  <c r="Q69" i="6"/>
  <c r="S68" i="6"/>
  <c r="P68" i="6"/>
  <c r="R67" i="6"/>
  <c r="S49" i="12" l="1"/>
  <c r="H50" i="12"/>
  <c r="S49" i="7"/>
  <c r="H50" i="7"/>
  <c r="S50" i="13"/>
  <c r="H51" i="13"/>
  <c r="R32" i="13"/>
  <c r="O91" i="7"/>
  <c r="O87" i="7"/>
  <c r="O85" i="7"/>
  <c r="O89" i="7"/>
  <c r="O90" i="12"/>
  <c r="O83" i="12"/>
  <c r="O55" i="12"/>
  <c r="G55" i="12" s="1"/>
  <c r="O44" i="12"/>
  <c r="G44" i="12" s="1"/>
  <c r="O30" i="12"/>
  <c r="G30" i="12" s="1"/>
  <c r="O21" i="12"/>
  <c r="G21" i="12" s="1"/>
  <c r="O23" i="12"/>
  <c r="G23" i="12" s="1"/>
  <c r="O27" i="12"/>
  <c r="G27" i="12" s="1"/>
  <c r="O60" i="12"/>
  <c r="G60" i="12" s="1"/>
  <c r="O47" i="12"/>
  <c r="G47" i="12" s="1"/>
  <c r="O45" i="12"/>
  <c r="G45" i="12" s="1"/>
  <c r="O32" i="12"/>
  <c r="G32" i="12" s="1"/>
  <c r="O50" i="12"/>
  <c r="G50" i="12" s="1"/>
  <c r="O19" i="12"/>
  <c r="G19" i="12" s="1"/>
  <c r="O22" i="12"/>
  <c r="G22" i="12" s="1"/>
  <c r="O48" i="12"/>
  <c r="G48" i="12" s="1"/>
  <c r="O39" i="12"/>
  <c r="G39" i="12" s="1"/>
  <c r="O36" i="12"/>
  <c r="G36" i="12" s="1"/>
  <c r="O59" i="12"/>
  <c r="G59" i="12" s="1"/>
  <c r="O57" i="12"/>
  <c r="G57" i="12" s="1"/>
  <c r="O40" i="12"/>
  <c r="G40" i="12" s="1"/>
  <c r="O24" i="12"/>
  <c r="G24" i="12" s="1"/>
  <c r="O42" i="12"/>
  <c r="G42" i="12" s="1"/>
  <c r="O34" i="12"/>
  <c r="G34" i="12" s="1"/>
  <c r="I33" i="12" s="1"/>
  <c r="O29" i="12"/>
  <c r="G29" i="12" s="1"/>
  <c r="O28" i="12"/>
  <c r="G28" i="12" s="1"/>
  <c r="O17" i="12"/>
  <c r="G17" i="12" s="1"/>
  <c r="O53" i="12"/>
  <c r="G53" i="12" s="1"/>
  <c r="O54" i="12"/>
  <c r="G54" i="12" s="1"/>
  <c r="O49" i="12"/>
  <c r="G49" i="12" s="1"/>
  <c r="I48" i="12" s="1"/>
  <c r="O37" i="12"/>
  <c r="G37" i="12" s="1"/>
  <c r="O20" i="12"/>
  <c r="G20" i="12" s="1"/>
  <c r="O61" i="12"/>
  <c r="G61" i="12" s="1"/>
  <c r="O51" i="12"/>
  <c r="G51" i="12" s="1"/>
  <c r="I50" i="12" s="1"/>
  <c r="O43" i="12"/>
  <c r="G43" i="12" s="1"/>
  <c r="O31" i="12"/>
  <c r="G31" i="12" s="1"/>
  <c r="O56" i="12"/>
  <c r="G56" i="12" s="1"/>
  <c r="O52" i="12"/>
  <c r="G52" i="12" s="1"/>
  <c r="O41" i="12"/>
  <c r="G41" i="12" s="1"/>
  <c r="O35" i="12"/>
  <c r="G35" i="12" s="1"/>
  <c r="O58" i="12"/>
  <c r="G58" i="12" s="1"/>
  <c r="O46" i="12"/>
  <c r="G46" i="12" s="1"/>
  <c r="O33" i="12"/>
  <c r="G33" i="12" s="1"/>
  <c r="O38" i="12"/>
  <c r="G38" i="12" s="1"/>
  <c r="O18" i="12"/>
  <c r="G18" i="12" s="1"/>
  <c r="O25" i="12"/>
  <c r="G25" i="12" s="1"/>
  <c r="O26" i="12"/>
  <c r="G26" i="12" s="1"/>
  <c r="O62" i="12"/>
  <c r="G62" i="12" s="1"/>
  <c r="O63" i="12"/>
  <c r="G63" i="12" s="1"/>
  <c r="O64" i="12"/>
  <c r="G64" i="12" s="1"/>
  <c r="O67" i="12"/>
  <c r="G67" i="12" s="1"/>
  <c r="I68" i="12" s="1"/>
  <c r="O65" i="12"/>
  <c r="G65" i="12" s="1"/>
  <c r="O66" i="12"/>
  <c r="G66" i="12" s="1"/>
  <c r="O68" i="12"/>
  <c r="G68" i="12" s="1"/>
  <c r="I69" i="12" s="1"/>
  <c r="O70" i="12"/>
  <c r="O69" i="12"/>
  <c r="O73" i="12"/>
  <c r="O74" i="12"/>
  <c r="O71" i="12"/>
  <c r="O72" i="12"/>
  <c r="O75" i="12"/>
  <c r="O77" i="12"/>
  <c r="O78" i="12"/>
  <c r="O76" i="12"/>
  <c r="O81" i="12"/>
  <c r="O79" i="12"/>
  <c r="O80" i="12"/>
  <c r="O86" i="12"/>
  <c r="O89" i="12"/>
  <c r="O87" i="12"/>
  <c r="O91" i="12"/>
  <c r="O82" i="12"/>
  <c r="O85" i="12"/>
  <c r="O92" i="7"/>
  <c r="O31" i="7"/>
  <c r="G31" i="7" s="1"/>
  <c r="O21" i="7"/>
  <c r="G21" i="7" s="1"/>
  <c r="O41" i="7"/>
  <c r="G41" i="7" s="1"/>
  <c r="O47" i="7"/>
  <c r="G47" i="7" s="1"/>
  <c r="O22" i="7"/>
  <c r="G22" i="7" s="1"/>
  <c r="O32" i="7"/>
  <c r="G32" i="7" s="1"/>
  <c r="O18" i="7"/>
  <c r="G18" i="7" s="1"/>
  <c r="O27" i="7"/>
  <c r="G27" i="7" s="1"/>
  <c r="O60" i="7"/>
  <c r="G60" i="7" s="1"/>
  <c r="O26" i="7"/>
  <c r="G26" i="7" s="1"/>
  <c r="O48" i="7"/>
  <c r="G48" i="7" s="1"/>
  <c r="O35" i="7"/>
  <c r="G35" i="7" s="1"/>
  <c r="O51" i="7"/>
  <c r="G51" i="7" s="1"/>
  <c r="O43" i="7"/>
  <c r="G43" i="7" s="1"/>
  <c r="O23" i="7"/>
  <c r="G23" i="7" s="1"/>
  <c r="O45" i="7"/>
  <c r="G45" i="7" s="1"/>
  <c r="O19" i="7"/>
  <c r="G19" i="7" s="1"/>
  <c r="O55" i="7"/>
  <c r="G55" i="7" s="1"/>
  <c r="O33" i="7"/>
  <c r="G33" i="7" s="1"/>
  <c r="O38" i="7"/>
  <c r="G38" i="7" s="1"/>
  <c r="O25" i="7"/>
  <c r="G25" i="7" s="1"/>
  <c r="O24" i="7"/>
  <c r="G24" i="7" s="1"/>
  <c r="O17" i="7"/>
  <c r="G17" i="7" s="1"/>
  <c r="O37" i="7"/>
  <c r="G37" i="7" s="1"/>
  <c r="O57" i="7"/>
  <c r="G57" i="7" s="1"/>
  <c r="O42" i="7"/>
  <c r="G42" i="7" s="1"/>
  <c r="O34" i="7"/>
  <c r="G34" i="7" s="1"/>
  <c r="O54" i="7"/>
  <c r="G54" i="7" s="1"/>
  <c r="O52" i="7"/>
  <c r="G52" i="7" s="1"/>
  <c r="O40" i="7"/>
  <c r="G40" i="7" s="1"/>
  <c r="O44" i="7"/>
  <c r="G44" i="7" s="1"/>
  <c r="O30" i="7"/>
  <c r="G30" i="7" s="1"/>
  <c r="O49" i="7"/>
  <c r="G49" i="7" s="1"/>
  <c r="O58" i="7"/>
  <c r="G58" i="7" s="1"/>
  <c r="O39" i="7"/>
  <c r="G39" i="7" s="1"/>
  <c r="O20" i="7"/>
  <c r="G20" i="7" s="1"/>
  <c r="O36" i="7"/>
  <c r="G36" i="7" s="1"/>
  <c r="O59" i="7"/>
  <c r="G59" i="7" s="1"/>
  <c r="O50" i="7"/>
  <c r="G50" i="7" s="1"/>
  <c r="O46" i="7"/>
  <c r="G46" i="7" s="1"/>
  <c r="O29" i="7"/>
  <c r="G29" i="7" s="1"/>
  <c r="O56" i="7"/>
  <c r="G56" i="7" s="1"/>
  <c r="O28" i="7"/>
  <c r="G28" i="7" s="1"/>
  <c r="O53" i="7"/>
  <c r="G53" i="7" s="1"/>
  <c r="O61" i="7"/>
  <c r="G61" i="7" s="1"/>
  <c r="O63" i="7"/>
  <c r="G63" i="7" s="1"/>
  <c r="O62" i="7"/>
  <c r="G62" i="7" s="1"/>
  <c r="O64" i="7"/>
  <c r="G64" i="7" s="1"/>
  <c r="O65" i="7"/>
  <c r="G65" i="7" s="1"/>
  <c r="O70" i="7"/>
  <c r="O66" i="7"/>
  <c r="G66" i="7" s="1"/>
  <c r="O67" i="7"/>
  <c r="G67" i="7" s="1"/>
  <c r="I68" i="7" s="1"/>
  <c r="O68" i="7"/>
  <c r="G68" i="7" s="1"/>
  <c r="I69" i="7" s="1"/>
  <c r="O69" i="7"/>
  <c r="O73" i="7"/>
  <c r="O71" i="7"/>
  <c r="O74" i="7"/>
  <c r="O72" i="7"/>
  <c r="O76" i="7"/>
  <c r="O78" i="7"/>
  <c r="O75" i="7"/>
  <c r="O77" i="7"/>
  <c r="O79" i="7"/>
  <c r="O81" i="7"/>
  <c r="O80" i="7"/>
  <c r="O84" i="7"/>
  <c r="O82" i="7"/>
  <c r="O83" i="7"/>
  <c r="O90" i="7"/>
  <c r="O88" i="7"/>
  <c r="O84" i="12"/>
  <c r="O92" i="12"/>
  <c r="N92" i="13"/>
  <c r="O89" i="13" s="1"/>
  <c r="P69" i="6"/>
  <c r="R68" i="6"/>
  <c r="Q70" i="6"/>
  <c r="S69" i="6"/>
  <c r="I55" i="12" l="1"/>
  <c r="I37" i="12"/>
  <c r="I49" i="12"/>
  <c r="I45" i="12"/>
  <c r="I32" i="12"/>
  <c r="I40" i="12"/>
  <c r="I41" i="12"/>
  <c r="I51" i="12"/>
  <c r="I35" i="12"/>
  <c r="I34" i="12"/>
  <c r="I36" i="12"/>
  <c r="I52" i="12"/>
  <c r="I47" i="12"/>
  <c r="I43" i="12"/>
  <c r="I42" i="12"/>
  <c r="I44" i="12"/>
  <c r="I46" i="12"/>
  <c r="I54" i="12"/>
  <c r="S48" i="7"/>
  <c r="H49" i="7"/>
  <c r="I53" i="12"/>
  <c r="I30" i="12"/>
  <c r="I39" i="12"/>
  <c r="I38" i="12"/>
  <c r="I31" i="12"/>
  <c r="S49" i="13"/>
  <c r="H50" i="13"/>
  <c r="S48" i="12"/>
  <c r="H49" i="12"/>
  <c r="R31" i="13"/>
  <c r="I21" i="12"/>
  <c r="O91" i="13"/>
  <c r="I29" i="12"/>
  <c r="I28" i="12"/>
  <c r="I27" i="12"/>
  <c r="I26" i="12"/>
  <c r="I20" i="12"/>
  <c r="I22" i="7"/>
  <c r="I25" i="7"/>
  <c r="I39" i="7"/>
  <c r="I34" i="7"/>
  <c r="I47" i="7"/>
  <c r="I57" i="7"/>
  <c r="I26" i="7"/>
  <c r="I51" i="7"/>
  <c r="I50" i="7"/>
  <c r="I66" i="12"/>
  <c r="I53" i="7"/>
  <c r="I59" i="7"/>
  <c r="I30" i="7"/>
  <c r="I44" i="7"/>
  <c r="I63" i="12"/>
  <c r="I65" i="7"/>
  <c r="I63" i="7"/>
  <c r="I35" i="7"/>
  <c r="I64" i="7"/>
  <c r="I43" i="7"/>
  <c r="I58" i="7"/>
  <c r="I23" i="7"/>
  <c r="I60" i="12"/>
  <c r="I54" i="7"/>
  <c r="I38" i="7"/>
  <c r="I48" i="7"/>
  <c r="I29" i="7"/>
  <c r="I42" i="7"/>
  <c r="I19" i="7"/>
  <c r="I17" i="7"/>
  <c r="I23" i="12"/>
  <c r="I25" i="12"/>
  <c r="I33" i="7"/>
  <c r="I57" i="12"/>
  <c r="I59" i="12"/>
  <c r="I58" i="12"/>
  <c r="I56" i="12"/>
  <c r="I32" i="7"/>
  <c r="I56" i="7"/>
  <c r="I67" i="12"/>
  <c r="I37" i="7"/>
  <c r="I20" i="7"/>
  <c r="I21" i="7"/>
  <c r="I46" i="7"/>
  <c r="I60" i="7"/>
  <c r="I62" i="7"/>
  <c r="I40" i="7"/>
  <c r="I24" i="7"/>
  <c r="I65" i="12"/>
  <c r="O92" i="13"/>
  <c r="O53" i="13"/>
  <c r="G53" i="13" s="1"/>
  <c r="O29" i="13"/>
  <c r="G29" i="13" s="1"/>
  <c r="O55" i="13"/>
  <c r="G55" i="13" s="1"/>
  <c r="O21" i="13"/>
  <c r="G21" i="13" s="1"/>
  <c r="O22" i="13"/>
  <c r="G22" i="13" s="1"/>
  <c r="O45" i="13"/>
  <c r="G45" i="13" s="1"/>
  <c r="O52" i="13"/>
  <c r="G52" i="13" s="1"/>
  <c r="O36" i="13"/>
  <c r="G36" i="13" s="1"/>
  <c r="O56" i="13"/>
  <c r="G56" i="13" s="1"/>
  <c r="O49" i="13"/>
  <c r="G49" i="13" s="1"/>
  <c r="O50" i="13"/>
  <c r="G50" i="13" s="1"/>
  <c r="O42" i="13"/>
  <c r="G42" i="13" s="1"/>
  <c r="O37" i="13"/>
  <c r="G37" i="13" s="1"/>
  <c r="O47" i="13"/>
  <c r="G47" i="13" s="1"/>
  <c r="I46" i="13" s="1"/>
  <c r="O51" i="13"/>
  <c r="G51" i="13" s="1"/>
  <c r="O26" i="13"/>
  <c r="G26" i="13" s="1"/>
  <c r="O46" i="13"/>
  <c r="G46" i="13" s="1"/>
  <c r="O20" i="13"/>
  <c r="G20" i="13" s="1"/>
  <c r="O58" i="13"/>
  <c r="G58" i="13" s="1"/>
  <c r="O19" i="13"/>
  <c r="G19" i="13" s="1"/>
  <c r="O41" i="13"/>
  <c r="G41" i="13" s="1"/>
  <c r="O54" i="13"/>
  <c r="G54" i="13" s="1"/>
  <c r="O31" i="13"/>
  <c r="G31" i="13" s="1"/>
  <c r="O33" i="13"/>
  <c r="G33" i="13" s="1"/>
  <c r="O38" i="13"/>
  <c r="G38" i="13" s="1"/>
  <c r="O59" i="13"/>
  <c r="G59" i="13" s="1"/>
  <c r="O27" i="13"/>
  <c r="G27" i="13" s="1"/>
  <c r="O39" i="13"/>
  <c r="G39" i="13" s="1"/>
  <c r="O18" i="13"/>
  <c r="G18" i="13" s="1"/>
  <c r="O25" i="13"/>
  <c r="G25" i="13" s="1"/>
  <c r="O44" i="13"/>
  <c r="G44" i="13" s="1"/>
  <c r="O60" i="13"/>
  <c r="G60" i="13" s="1"/>
  <c r="O24" i="13"/>
  <c r="G24" i="13" s="1"/>
  <c r="O17" i="13"/>
  <c r="G17" i="13" s="1"/>
  <c r="O28" i="13"/>
  <c r="G28" i="13" s="1"/>
  <c r="O23" i="13"/>
  <c r="G23" i="13" s="1"/>
  <c r="O34" i="13"/>
  <c r="G34" i="13" s="1"/>
  <c r="O32" i="13"/>
  <c r="G32" i="13" s="1"/>
  <c r="O40" i="13"/>
  <c r="G40" i="13" s="1"/>
  <c r="O48" i="13"/>
  <c r="G48" i="13" s="1"/>
  <c r="O35" i="13"/>
  <c r="G35" i="13" s="1"/>
  <c r="O30" i="13"/>
  <c r="G30" i="13" s="1"/>
  <c r="I31" i="13" s="1"/>
  <c r="O61" i="13"/>
  <c r="G61" i="13" s="1"/>
  <c r="O57" i="13"/>
  <c r="G57" i="13" s="1"/>
  <c r="O43" i="13"/>
  <c r="G43" i="13" s="1"/>
  <c r="O63" i="13"/>
  <c r="G63" i="13" s="1"/>
  <c r="O62" i="13"/>
  <c r="G62" i="13" s="1"/>
  <c r="O64" i="13"/>
  <c r="G64" i="13" s="1"/>
  <c r="O66" i="13"/>
  <c r="G66" i="13" s="1"/>
  <c r="O65" i="13"/>
  <c r="G65" i="13" s="1"/>
  <c r="O67" i="13"/>
  <c r="G67" i="13" s="1"/>
  <c r="I68" i="13" s="1"/>
  <c r="O68" i="13"/>
  <c r="G68" i="13" s="1"/>
  <c r="I69" i="13" s="1"/>
  <c r="O69" i="13"/>
  <c r="O72" i="13"/>
  <c r="O70" i="13"/>
  <c r="O71" i="13"/>
  <c r="O73" i="13"/>
  <c r="O74" i="13"/>
  <c r="O75" i="13"/>
  <c r="O77" i="13"/>
  <c r="O76" i="13"/>
  <c r="O79" i="13"/>
  <c r="O78" i="13"/>
  <c r="O80" i="13"/>
  <c r="O81" i="13"/>
  <c r="O85" i="13"/>
  <c r="O87" i="13"/>
  <c r="O90" i="13"/>
  <c r="O84" i="13"/>
  <c r="O86" i="13"/>
  <c r="O82" i="13"/>
  <c r="O88" i="13"/>
  <c r="O83" i="13"/>
  <c r="I62" i="12"/>
  <c r="I64" i="12"/>
  <c r="I61" i="12"/>
  <c r="I52" i="7"/>
  <c r="I31" i="7"/>
  <c r="I36" i="7"/>
  <c r="I18" i="12"/>
  <c r="I16" i="12"/>
  <c r="I24" i="12"/>
  <c r="I22" i="12"/>
  <c r="I67" i="7"/>
  <c r="I45" i="7"/>
  <c r="I49" i="7"/>
  <c r="I18" i="7"/>
  <c r="I16" i="7"/>
  <c r="I41" i="7"/>
  <c r="I27" i="7"/>
  <c r="I17" i="12"/>
  <c r="I19" i="12"/>
  <c r="I66" i="7"/>
  <c r="I61" i="7"/>
  <c r="I55" i="7"/>
  <c r="I28" i="7"/>
  <c r="Q71" i="6"/>
  <c r="S70" i="6"/>
  <c r="P70" i="6"/>
  <c r="R69" i="6"/>
  <c r="I42" i="13" l="1"/>
  <c r="I53" i="13"/>
  <c r="I38" i="13"/>
  <c r="I39" i="13"/>
  <c r="I32" i="13"/>
  <c r="I41" i="13"/>
  <c r="I35" i="13"/>
  <c r="I34" i="13"/>
  <c r="I33" i="13"/>
  <c r="I37" i="13"/>
  <c r="I40" i="13"/>
  <c r="I45" i="13"/>
  <c r="I47" i="13"/>
  <c r="I36" i="13"/>
  <c r="I55" i="13"/>
  <c r="I52" i="13"/>
  <c r="S47" i="12"/>
  <c r="H48" i="12"/>
  <c r="I43" i="13"/>
  <c r="I50" i="13"/>
  <c r="I49" i="13"/>
  <c r="I51" i="13"/>
  <c r="I54" i="13"/>
  <c r="H48" i="7"/>
  <c r="S47" i="7"/>
  <c r="I48" i="13"/>
  <c r="I44" i="13"/>
  <c r="I30" i="13"/>
  <c r="S48" i="13"/>
  <c r="H49" i="13"/>
  <c r="R30" i="13"/>
  <c r="I26" i="13"/>
  <c r="I29" i="13"/>
  <c r="I28" i="13"/>
  <c r="I27" i="13"/>
  <c r="I21" i="13"/>
  <c r="I20" i="13"/>
  <c r="I61" i="13"/>
  <c r="I65" i="13"/>
  <c r="I60" i="13"/>
  <c r="I22" i="13"/>
  <c r="I24" i="13"/>
  <c r="I19" i="13"/>
  <c r="I17" i="13"/>
  <c r="I25" i="13"/>
  <c r="I23" i="13"/>
  <c r="I63" i="13"/>
  <c r="I18" i="13"/>
  <c r="I16" i="13"/>
  <c r="I67" i="13"/>
  <c r="I64" i="13"/>
  <c r="I58" i="13"/>
  <c r="I56" i="13"/>
  <c r="I66" i="13"/>
  <c r="I62" i="13"/>
  <c r="I59" i="13"/>
  <c r="I57" i="13"/>
  <c r="P71" i="6"/>
  <c r="R70" i="6"/>
  <c r="Q72" i="6"/>
  <c r="S71" i="6"/>
  <c r="H48" i="13" l="1"/>
  <c r="S47" i="13"/>
  <c r="S46" i="7"/>
  <c r="H47" i="7"/>
  <c r="S46" i="12"/>
  <c r="H47" i="12"/>
  <c r="R29" i="13"/>
  <c r="Q73" i="6"/>
  <c r="S72" i="6"/>
  <c r="P72" i="6"/>
  <c r="R71" i="6"/>
  <c r="H46" i="7" l="1"/>
  <c r="S45" i="7"/>
  <c r="S46" i="13"/>
  <c r="H47" i="13"/>
  <c r="S45" i="12"/>
  <c r="H46" i="12"/>
  <c r="R28" i="13"/>
  <c r="P73" i="6"/>
  <c r="R72" i="6"/>
  <c r="Q74" i="6"/>
  <c r="S73" i="6"/>
  <c r="S44" i="7" l="1"/>
  <c r="H45" i="7"/>
  <c r="S45" i="13"/>
  <c r="H46" i="13"/>
  <c r="S44" i="12"/>
  <c r="H45" i="12"/>
  <c r="R27" i="13"/>
  <c r="Q75" i="6"/>
  <c r="S74" i="6"/>
  <c r="P74" i="6"/>
  <c r="R73" i="6"/>
  <c r="S44" i="13" l="1"/>
  <c r="H45" i="13"/>
  <c r="S43" i="12"/>
  <c r="H44" i="12"/>
  <c r="S43" i="7"/>
  <c r="H44" i="7"/>
  <c r="R26" i="13"/>
  <c r="P75" i="6"/>
  <c r="R74" i="6"/>
  <c r="Q76" i="6"/>
  <c r="S75" i="6"/>
  <c r="S42" i="12" l="1"/>
  <c r="H43" i="12"/>
  <c r="S42" i="7"/>
  <c r="H43" i="7"/>
  <c r="S43" i="13"/>
  <c r="H44" i="13"/>
  <c r="R25" i="13"/>
  <c r="Q77" i="6"/>
  <c r="S76" i="6"/>
  <c r="P76" i="6"/>
  <c r="R75" i="6"/>
  <c r="H42" i="7" l="1"/>
  <c r="S41" i="7"/>
  <c r="S42" i="13"/>
  <c r="H43" i="13"/>
  <c r="H42" i="12"/>
  <c r="S41" i="12"/>
  <c r="R24" i="13"/>
  <c r="P77" i="6"/>
  <c r="R76" i="6"/>
  <c r="Q78" i="6"/>
  <c r="S77" i="6"/>
  <c r="S41" i="13" l="1"/>
  <c r="H42" i="13"/>
  <c r="S40" i="12"/>
  <c r="H41" i="12"/>
  <c r="S40" i="7"/>
  <c r="H41" i="7"/>
  <c r="R23" i="13"/>
  <c r="Q79" i="6"/>
  <c r="S78" i="6"/>
  <c r="P78" i="6"/>
  <c r="R77" i="6"/>
  <c r="S39" i="12" l="1"/>
  <c r="H40" i="12"/>
  <c r="S39" i="7"/>
  <c r="H40" i="7"/>
  <c r="S40" i="13"/>
  <c r="H41" i="13"/>
  <c r="R22" i="13"/>
  <c r="P79" i="6"/>
  <c r="R78" i="6"/>
  <c r="Q80" i="6"/>
  <c r="S79" i="6"/>
  <c r="S38" i="7" l="1"/>
  <c r="H39" i="7"/>
  <c r="S39" i="13"/>
  <c r="H40" i="13"/>
  <c r="S38" i="12"/>
  <c r="H39" i="12"/>
  <c r="R21" i="13"/>
  <c r="Q81" i="6"/>
  <c r="S80" i="6"/>
  <c r="P80" i="6"/>
  <c r="R79" i="6"/>
  <c r="S38" i="13" l="1"/>
  <c r="H39" i="13"/>
  <c r="S37" i="12"/>
  <c r="H38" i="12"/>
  <c r="S37" i="7"/>
  <c r="H38" i="7"/>
  <c r="R20" i="13"/>
  <c r="P81" i="6"/>
  <c r="R80" i="6"/>
  <c r="Q82" i="6"/>
  <c r="S81" i="6"/>
  <c r="S36" i="12" l="1"/>
  <c r="H37" i="12"/>
  <c r="H37" i="7"/>
  <c r="S36" i="7"/>
  <c r="S37" i="13"/>
  <c r="H38" i="13"/>
  <c r="R19" i="13"/>
  <c r="Q83" i="6"/>
  <c r="S82" i="6"/>
  <c r="P82" i="6"/>
  <c r="R81" i="6"/>
  <c r="S35" i="7" l="1"/>
  <c r="H36" i="7"/>
  <c r="S36" i="13"/>
  <c r="H37" i="13"/>
  <c r="S35" i="12"/>
  <c r="H36" i="12"/>
  <c r="R18" i="13"/>
  <c r="P83" i="6"/>
  <c r="R82" i="6"/>
  <c r="Q84" i="6"/>
  <c r="S83" i="6"/>
  <c r="S35" i="13" l="1"/>
  <c r="H36" i="13"/>
  <c r="S34" i="12"/>
  <c r="H35" i="12"/>
  <c r="S34" i="7"/>
  <c r="H35" i="7"/>
  <c r="R17" i="13"/>
  <c r="Q85" i="6"/>
  <c r="S84" i="6"/>
  <c r="P84" i="6"/>
  <c r="R83" i="6"/>
  <c r="S33" i="12" l="1"/>
  <c r="H34" i="12"/>
  <c r="H34" i="7"/>
  <c r="S33" i="7"/>
  <c r="S34" i="13"/>
  <c r="H35" i="13"/>
  <c r="R16" i="13"/>
  <c r="P85" i="6"/>
  <c r="R84" i="6"/>
  <c r="Q86" i="6"/>
  <c r="S85" i="6"/>
  <c r="S32" i="7" l="1"/>
  <c r="H33" i="7"/>
  <c r="S33" i="13"/>
  <c r="H34" i="13"/>
  <c r="H33" i="12"/>
  <c r="S32" i="12"/>
  <c r="R15" i="13"/>
  <c r="Q87" i="6"/>
  <c r="S86" i="6"/>
  <c r="P86" i="6"/>
  <c r="R85" i="6"/>
  <c r="S32" i="13" l="1"/>
  <c r="H33" i="13"/>
  <c r="S31" i="12"/>
  <c r="H32" i="12"/>
  <c r="H32" i="7"/>
  <c r="S31" i="7"/>
  <c r="R14" i="13"/>
  <c r="P87" i="6"/>
  <c r="R86" i="6"/>
  <c r="Q88" i="6"/>
  <c r="S87" i="6"/>
  <c r="S30" i="12" l="1"/>
  <c r="H31" i="12"/>
  <c r="H31" i="7"/>
  <c r="S30" i="7"/>
  <c r="S31" i="13"/>
  <c r="H32" i="13"/>
  <c r="R13" i="13"/>
  <c r="S24" i="7"/>
  <c r="Q89" i="6"/>
  <c r="S88" i="6"/>
  <c r="P88" i="6"/>
  <c r="R87" i="6"/>
  <c r="H30" i="7" l="1"/>
  <c r="S29" i="7"/>
  <c r="S30" i="13"/>
  <c r="H31" i="13"/>
  <c r="S29" i="12"/>
  <c r="H30" i="12"/>
  <c r="R12" i="13"/>
  <c r="H24" i="7"/>
  <c r="S23" i="7"/>
  <c r="P89" i="6"/>
  <c r="R88" i="6"/>
  <c r="Q90" i="6"/>
  <c r="S89" i="6"/>
  <c r="S29" i="13" l="1"/>
  <c r="H30" i="13"/>
  <c r="H29" i="7"/>
  <c r="S28" i="7"/>
  <c r="S28" i="12"/>
  <c r="H29" i="12"/>
  <c r="R11" i="13"/>
  <c r="H23" i="7"/>
  <c r="S22" i="7"/>
  <c r="Q91" i="6"/>
  <c r="S90" i="6"/>
  <c r="P90" i="6"/>
  <c r="R89" i="6"/>
  <c r="H28" i="7" l="1"/>
  <c r="S27" i="7"/>
  <c r="S27" i="12"/>
  <c r="H28" i="12"/>
  <c r="S28" i="13"/>
  <c r="H29" i="13"/>
  <c r="R10" i="13"/>
  <c r="H22" i="7"/>
  <c r="S21" i="7"/>
  <c r="P91" i="6"/>
  <c r="R90" i="6"/>
  <c r="Q92" i="6"/>
  <c r="S91" i="6"/>
  <c r="H27" i="12" l="1"/>
  <c r="S26" i="12"/>
  <c r="S26" i="7"/>
  <c r="H27" i="7"/>
  <c r="S27" i="13"/>
  <c r="H28" i="13"/>
  <c r="R9" i="13"/>
  <c r="H21" i="7"/>
  <c r="S20" i="7"/>
  <c r="Q93" i="6"/>
  <c r="S92" i="6"/>
  <c r="P92" i="6"/>
  <c r="R91" i="6"/>
  <c r="H26" i="7" l="1"/>
  <c r="S25" i="7"/>
  <c r="H25" i="7" s="1"/>
  <c r="S25" i="12"/>
  <c r="H26" i="12"/>
  <c r="S26" i="13"/>
  <c r="H27" i="13"/>
  <c r="R8" i="13"/>
  <c r="H20" i="7"/>
  <c r="S19" i="7"/>
  <c r="P93" i="6"/>
  <c r="R92" i="6"/>
  <c r="Q94" i="6"/>
  <c r="S93" i="6"/>
  <c r="H25" i="12" l="1"/>
  <c r="S24" i="12"/>
  <c r="S25" i="13"/>
  <c r="H26" i="13"/>
  <c r="R7" i="13"/>
  <c r="S18" i="7"/>
  <c r="H19" i="7"/>
  <c r="Q95" i="6"/>
  <c r="S94" i="6"/>
  <c r="P94" i="6"/>
  <c r="R93" i="6"/>
  <c r="S24" i="13" l="1"/>
  <c r="H25" i="13"/>
  <c r="H24" i="12"/>
  <c r="S23" i="12"/>
  <c r="R6" i="13"/>
  <c r="H18" i="7"/>
  <c r="S17" i="7"/>
  <c r="P95" i="6"/>
  <c r="R94" i="6"/>
  <c r="Q96" i="6"/>
  <c r="S95" i="6"/>
  <c r="H23" i="12" l="1"/>
  <c r="S22" i="12"/>
  <c r="S23" i="13"/>
  <c r="H24" i="13"/>
  <c r="R5" i="13"/>
  <c r="H17" i="7"/>
  <c r="S16" i="7"/>
  <c r="Q97" i="6"/>
  <c r="S96" i="6"/>
  <c r="P96" i="6"/>
  <c r="R95" i="6"/>
  <c r="S22" i="13" l="1"/>
  <c r="H23" i="13"/>
  <c r="S21" i="12"/>
  <c r="H22" i="12"/>
  <c r="H16" i="7"/>
  <c r="S15" i="7"/>
  <c r="P97" i="6"/>
  <c r="R96" i="6"/>
  <c r="Q98" i="6"/>
  <c r="S97" i="6"/>
  <c r="S20" i="12" l="1"/>
  <c r="H21" i="12"/>
  <c r="S21" i="13"/>
  <c r="H22" i="13"/>
  <c r="H15" i="7"/>
  <c r="S14" i="7"/>
  <c r="Q99" i="6"/>
  <c r="S98" i="6"/>
  <c r="P98" i="6"/>
  <c r="R97" i="6"/>
  <c r="S20" i="13" l="1"/>
  <c r="H21" i="13"/>
  <c r="H20" i="12"/>
  <c r="S19" i="12"/>
  <c r="H14" i="7"/>
  <c r="S13" i="7"/>
  <c r="P99" i="6"/>
  <c r="R98" i="6"/>
  <c r="Q100" i="6"/>
  <c r="S99" i="6"/>
  <c r="H19" i="12" l="1"/>
  <c r="S18" i="12"/>
  <c r="S19" i="13"/>
  <c r="H20" i="13"/>
  <c r="S12" i="7"/>
  <c r="H13" i="7"/>
  <c r="Q101" i="6"/>
  <c r="S100" i="6"/>
  <c r="P100" i="6"/>
  <c r="R99" i="6"/>
  <c r="S18" i="13" l="1"/>
  <c r="H19" i="13"/>
  <c r="S17" i="12"/>
  <c r="H18" i="12"/>
  <c r="S11" i="7"/>
  <c r="H12" i="7"/>
  <c r="P101" i="6"/>
  <c r="R100" i="6"/>
  <c r="Q102" i="6"/>
  <c r="S101" i="6"/>
  <c r="H17" i="12" l="1"/>
  <c r="S16" i="12"/>
  <c r="S17" i="13"/>
  <c r="H18" i="13"/>
  <c r="H11" i="7"/>
  <c r="S10" i="7"/>
  <c r="Q103" i="6"/>
  <c r="S102" i="6"/>
  <c r="P102" i="6"/>
  <c r="R101" i="6"/>
  <c r="S16" i="13" l="1"/>
  <c r="H17" i="13"/>
  <c r="S15" i="12"/>
  <c r="H16" i="12"/>
  <c r="S9" i="7"/>
  <c r="H10" i="7"/>
  <c r="P103" i="6"/>
  <c r="R102" i="6"/>
  <c r="Q104" i="6"/>
  <c r="S103" i="6"/>
  <c r="H15" i="12" l="1"/>
  <c r="S14" i="12"/>
  <c r="S15" i="13"/>
  <c r="H16" i="13"/>
  <c r="H9" i="7"/>
  <c r="S8" i="7"/>
  <c r="Q105" i="6"/>
  <c r="S104" i="6"/>
  <c r="P104" i="6"/>
  <c r="R103" i="6"/>
  <c r="S14" i="13" l="1"/>
  <c r="H15" i="13"/>
  <c r="S13" i="12"/>
  <c r="H14" i="12"/>
  <c r="S7" i="7"/>
  <c r="H8" i="7"/>
  <c r="P105" i="6"/>
  <c r="R104" i="6"/>
  <c r="Q106" i="6"/>
  <c r="S105" i="6"/>
  <c r="S12" i="12" l="1"/>
  <c r="H13" i="12"/>
  <c r="S13" i="13"/>
  <c r="H14" i="13"/>
  <c r="H7" i="7"/>
  <c r="S6" i="7"/>
  <c r="S106" i="6"/>
  <c r="Q107" i="6"/>
  <c r="P106" i="6"/>
  <c r="R105" i="6"/>
  <c r="H13" i="13" l="1"/>
  <c r="S12" i="13"/>
  <c r="H12" i="12"/>
  <c r="S11" i="12"/>
  <c r="S5" i="7"/>
  <c r="H5" i="7" s="1"/>
  <c r="H6" i="7"/>
  <c r="Q108" i="6"/>
  <c r="S107" i="6"/>
  <c r="P107" i="6"/>
  <c r="R106" i="6"/>
  <c r="H11" i="12" l="1"/>
  <c r="S10" i="12"/>
  <c r="S11" i="13"/>
  <c r="H12" i="13"/>
  <c r="P108" i="6"/>
  <c r="R107" i="6"/>
  <c r="Q109" i="6"/>
  <c r="S108" i="6"/>
  <c r="S10" i="13" l="1"/>
  <c r="H11" i="13"/>
  <c r="H10" i="12"/>
  <c r="S9" i="12"/>
  <c r="Q110" i="6"/>
  <c r="S109" i="6"/>
  <c r="P109" i="6"/>
  <c r="R108" i="6"/>
  <c r="S8" i="12" l="1"/>
  <c r="H9" i="12"/>
  <c r="S9" i="13"/>
  <c r="H10" i="13"/>
  <c r="P110" i="6"/>
  <c r="R109" i="6"/>
  <c r="Q111" i="6"/>
  <c r="S110" i="6"/>
  <c r="S8" i="13" l="1"/>
  <c r="H9" i="13"/>
  <c r="S7" i="12"/>
  <c r="H8" i="12"/>
  <c r="Q112" i="6"/>
  <c r="S111" i="6"/>
  <c r="P111" i="6"/>
  <c r="R110" i="6"/>
  <c r="S6" i="12" l="1"/>
  <c r="H7" i="12"/>
  <c r="S7" i="13"/>
  <c r="H8" i="13"/>
  <c r="P112" i="6"/>
  <c r="R111" i="6"/>
  <c r="Q113" i="6"/>
  <c r="S112" i="6"/>
  <c r="S6" i="13" l="1"/>
  <c r="H7" i="13"/>
  <c r="H6" i="12"/>
  <c r="S5" i="12"/>
  <c r="H5" i="12" s="1"/>
  <c r="Q114" i="6"/>
  <c r="S113" i="6"/>
  <c r="P113" i="6"/>
  <c r="R112" i="6"/>
  <c r="S5" i="13" l="1"/>
  <c r="H5" i="13" s="1"/>
  <c r="H6" i="13"/>
  <c r="P114" i="6"/>
  <c r="R113" i="6"/>
  <c r="Q115" i="6"/>
  <c r="S114" i="6"/>
  <c r="Q116" i="6" l="1"/>
  <c r="S115" i="6"/>
  <c r="P115" i="6"/>
  <c r="R114" i="6"/>
  <c r="P116" i="6" l="1"/>
  <c r="R115" i="6"/>
  <c r="Q117" i="6"/>
  <c r="S116" i="6"/>
  <c r="Q118" i="6" l="1"/>
  <c r="S117" i="6"/>
  <c r="P117" i="6"/>
  <c r="R116" i="6"/>
  <c r="Q119" i="6" l="1"/>
  <c r="S118" i="6"/>
  <c r="P118" i="6"/>
  <c r="R117" i="6"/>
  <c r="P119" i="6" l="1"/>
  <c r="R118" i="6"/>
  <c r="Q120" i="6"/>
  <c r="S119" i="6"/>
  <c r="Q121" i="6" l="1"/>
  <c r="S120" i="6"/>
  <c r="P120" i="6"/>
  <c r="R119" i="6"/>
  <c r="P121" i="6" l="1"/>
  <c r="R120" i="6"/>
  <c r="Q122" i="6"/>
  <c r="S121" i="6"/>
  <c r="S122" i="6" l="1"/>
  <c r="Q123" i="6"/>
  <c r="P122" i="6"/>
  <c r="R121" i="6"/>
  <c r="Q124" i="6" l="1"/>
  <c r="S123" i="6"/>
  <c r="P123" i="6"/>
  <c r="R122" i="6"/>
  <c r="P124" i="6" l="1"/>
  <c r="R123" i="6"/>
  <c r="Q125" i="6"/>
  <c r="S124" i="6"/>
  <c r="Q126" i="6" l="1"/>
  <c r="S125" i="6"/>
  <c r="P125" i="6"/>
  <c r="R124" i="6"/>
  <c r="R125" i="6" l="1"/>
  <c r="P126" i="6"/>
  <c r="Q127" i="6"/>
  <c r="S126" i="6"/>
  <c r="Q128" i="6" l="1"/>
  <c r="S127" i="6"/>
  <c r="P127" i="6"/>
  <c r="R126" i="6"/>
  <c r="R127" i="6" l="1"/>
  <c r="P128" i="6"/>
  <c r="Q129" i="6"/>
  <c r="S128" i="6"/>
  <c r="Q130" i="6" l="1"/>
  <c r="S129" i="6"/>
  <c r="R128" i="6"/>
  <c r="P129" i="6"/>
  <c r="P130" i="6" l="1"/>
  <c r="R129" i="6"/>
  <c r="S130" i="6"/>
  <c r="Q131" i="6"/>
  <c r="Q132" i="6" l="1"/>
  <c r="S131" i="6"/>
  <c r="P131" i="6"/>
  <c r="R130" i="6"/>
  <c r="R131" i="6" l="1"/>
  <c r="P132" i="6"/>
  <c r="Q133" i="6"/>
  <c r="S132" i="6"/>
  <c r="Q134" i="6" l="1"/>
  <c r="S133" i="6"/>
  <c r="R132" i="6"/>
  <c r="P133" i="6"/>
  <c r="R133" i="6" l="1"/>
  <c r="P134" i="6"/>
  <c r="S134" i="6"/>
  <c r="Q135" i="6"/>
  <c r="P135" i="6" l="1"/>
  <c r="R134" i="6"/>
  <c r="Q136" i="6"/>
  <c r="S135" i="6"/>
  <c r="S136" i="6" l="1"/>
  <c r="Q137" i="6"/>
  <c r="P136" i="6"/>
  <c r="R135" i="6"/>
  <c r="R136" i="6" l="1"/>
  <c r="P137" i="6"/>
  <c r="Q138" i="6"/>
  <c r="S137" i="6"/>
  <c r="R137" i="6" l="1"/>
  <c r="P138" i="6"/>
  <c r="S138" i="6"/>
  <c r="Q139" i="6"/>
  <c r="Q140" i="6" l="1"/>
  <c r="S139" i="6"/>
  <c r="P139" i="6"/>
  <c r="R138" i="6"/>
  <c r="P140" i="6" l="1"/>
  <c r="R139" i="6"/>
  <c r="Q141" i="6"/>
  <c r="S140" i="6"/>
  <c r="Q142" i="6" l="1"/>
  <c r="S141" i="6"/>
  <c r="P141" i="6"/>
  <c r="R140" i="6"/>
  <c r="R141" i="6" l="1"/>
  <c r="P142" i="6"/>
  <c r="S142" i="6"/>
  <c r="Q143" i="6"/>
  <c r="P143" i="6" l="1"/>
  <c r="R142" i="6"/>
  <c r="Q144" i="6"/>
  <c r="S143" i="6"/>
  <c r="Q145" i="6" l="1"/>
  <c r="Q146" i="6" s="1"/>
  <c r="Q147" i="6" s="1"/>
  <c r="Q148" i="6" s="1"/>
  <c r="Q149" i="6" s="1"/>
  <c r="Q150" i="6" s="1"/>
  <c r="Q151" i="6" s="1"/>
  <c r="Q152" i="6" s="1"/>
  <c r="Q153" i="6" s="1"/>
  <c r="Q154" i="6" s="1"/>
  <c r="Q155" i="6" s="1"/>
  <c r="Q156" i="6" s="1"/>
  <c r="Q157" i="6" s="1"/>
  <c r="Q158" i="6" s="1"/>
  <c r="Q159" i="6" s="1"/>
  <c r="Q160" i="6" s="1"/>
  <c r="Q161" i="6" s="1"/>
  <c r="Q162" i="6" s="1"/>
  <c r="Q163" i="6" s="1"/>
  <c r="Q164" i="6" s="1"/>
  <c r="Q165" i="6" s="1"/>
  <c r="Q166" i="6" s="1"/>
  <c r="Q167" i="6" s="1"/>
  <c r="Q168" i="6" s="1"/>
  <c r="Q169" i="6" s="1"/>
  <c r="Q170" i="6" s="1"/>
  <c r="Q171" i="6" s="1"/>
  <c r="Q172" i="6" s="1"/>
  <c r="Q173" i="6" s="1"/>
  <c r="Q174" i="6" s="1"/>
  <c r="Q175" i="6" s="1"/>
  <c r="Q176" i="6" s="1"/>
  <c r="Q177" i="6" s="1"/>
  <c r="Q178" i="6" s="1"/>
  <c r="Q179" i="6" s="1"/>
  <c r="Q180" i="6" s="1"/>
  <c r="Q181" i="6" s="1"/>
  <c r="Q182" i="6" s="1"/>
  <c r="Q183" i="6" s="1"/>
  <c r="Q184" i="6" s="1"/>
  <c r="Q185" i="6" s="1"/>
  <c r="Q186" i="6" s="1"/>
  <c r="Q187" i="6" s="1"/>
  <c r="Q188" i="6" s="1"/>
  <c r="Q189" i="6" s="1"/>
  <c r="Q190" i="6" s="1"/>
  <c r="Q191" i="6" s="1"/>
  <c r="Q192" i="6" s="1"/>
  <c r="S144" i="6"/>
  <c r="P144" i="6"/>
  <c r="R143" i="6"/>
  <c r="R144" i="6" l="1"/>
  <c r="P145" i="6"/>
  <c r="P146" i="6" s="1"/>
  <c r="P147" i="6" s="1"/>
  <c r="P148" i="6" s="1"/>
  <c r="P149" i="6" s="1"/>
  <c r="P150" i="6" s="1"/>
  <c r="P151" i="6" s="1"/>
  <c r="P152" i="6" s="1"/>
  <c r="P153" i="6" s="1"/>
  <c r="P154" i="6" s="1"/>
  <c r="P155" i="6" s="1"/>
  <c r="P156" i="6" s="1"/>
  <c r="P157" i="6" s="1"/>
  <c r="P158" i="6" s="1"/>
  <c r="P159" i="6" s="1"/>
  <c r="P160" i="6" s="1"/>
  <c r="P161" i="6" s="1"/>
  <c r="P162" i="6" s="1"/>
  <c r="P163" i="6" s="1"/>
  <c r="P164" i="6" s="1"/>
  <c r="P165" i="6" s="1"/>
  <c r="P166" i="6" s="1"/>
  <c r="P167" i="6" s="1"/>
  <c r="P168" i="6" s="1"/>
  <c r="P169" i="6" s="1"/>
  <c r="P170" i="6" s="1"/>
  <c r="P171" i="6" s="1"/>
  <c r="P172" i="6" s="1"/>
  <c r="P173" i="6" s="1"/>
  <c r="P174" i="6" s="1"/>
  <c r="P175" i="6" s="1"/>
  <c r="P176" i="6" s="1"/>
  <c r="P177" i="6" s="1"/>
  <c r="P178" i="6" s="1"/>
  <c r="P179" i="6" s="1"/>
  <c r="P180" i="6" s="1"/>
  <c r="P181" i="6" s="1"/>
  <c r="P182" i="6" s="1"/>
  <c r="P183" i="6" s="1"/>
  <c r="P184" i="6" s="1"/>
  <c r="P185" i="6" s="1"/>
  <c r="P186" i="6" s="1"/>
  <c r="P187" i="6" s="1"/>
  <c r="P188" i="6" s="1"/>
  <c r="P189" i="6" s="1"/>
  <c r="P190" i="6" s="1"/>
  <c r="P191" i="6" s="1"/>
  <c r="P192" i="6" s="1"/>
  <c r="P193" i="6" s="1"/>
  <c r="P194" i="6" s="1"/>
  <c r="P195" i="6" s="1"/>
  <c r="P196" i="6" s="1"/>
  <c r="P197" i="6" s="1"/>
  <c r="P198" i="6" s="1"/>
  <c r="T4" i="6" l="1"/>
  <c r="T3" i="6"/>
  <c r="U3" i="6"/>
  <c r="W3" i="6" l="1"/>
  <c r="V4" i="6"/>
  <c r="V3" i="6"/>
  <c r="U4" i="6"/>
  <c r="X3" i="6" l="1"/>
  <c r="W4" i="6"/>
  <c r="Y3" i="6"/>
  <c r="Z4" i="6" s="1"/>
  <c r="X4" i="6"/>
  <c r="Z3" i="6" l="1"/>
  <c r="Y4" i="6"/>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E6" i="4" l="1"/>
  <c r="E3" i="4"/>
  <c r="D7" i="4"/>
  <c r="C4" i="4"/>
  <c r="C8" i="4"/>
  <c r="E7" i="4"/>
  <c r="D4" i="4"/>
  <c r="D8" i="4"/>
  <c r="C5" i="4"/>
  <c r="C9" i="4"/>
  <c r="E4" i="4"/>
  <c r="E8" i="4"/>
  <c r="D5" i="4"/>
  <c r="D9" i="4"/>
  <c r="C6" i="4"/>
  <c r="C3" i="4"/>
  <c r="E5" i="4"/>
  <c r="E9" i="4"/>
  <c r="D6" i="4"/>
  <c r="D3" i="4"/>
  <c r="C7" i="4"/>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4" i="2"/>
  <c r="G5" i="2"/>
  <c r="G6" i="2"/>
  <c r="G7" i="2"/>
  <c r="G8" i="2"/>
  <c r="G9" i="2"/>
  <c r="G10" i="2"/>
  <c r="G11" i="2"/>
  <c r="G12" i="2"/>
  <c r="G13" i="2"/>
  <c r="G14" i="2"/>
  <c r="G15" i="2"/>
  <c r="G16" i="2"/>
  <c r="G17" i="2"/>
  <c r="G18" i="2"/>
  <c r="G19" i="2"/>
  <c r="G20" i="2"/>
  <c r="G21" i="2"/>
  <c r="G22" i="2"/>
  <c r="J10" i="2" l="1"/>
  <c r="I10" i="2"/>
  <c r="J17" i="2"/>
  <c r="I17" i="2"/>
  <c r="J13" i="2"/>
  <c r="I13" i="2"/>
  <c r="J9" i="2"/>
  <c r="I9" i="2"/>
  <c r="J5" i="2"/>
  <c r="I5" i="2"/>
  <c r="J64" i="2"/>
  <c r="I64" i="2"/>
  <c r="J60" i="2"/>
  <c r="I60" i="2"/>
  <c r="J56" i="2"/>
  <c r="I56" i="2"/>
  <c r="J52" i="2"/>
  <c r="I52" i="2"/>
  <c r="J48" i="2"/>
  <c r="I48" i="2"/>
  <c r="J44" i="2"/>
  <c r="I44" i="2"/>
  <c r="J40" i="2"/>
  <c r="I40" i="2"/>
  <c r="J36" i="2"/>
  <c r="I36" i="2"/>
  <c r="J32" i="2"/>
  <c r="I32" i="2"/>
  <c r="J28" i="2"/>
  <c r="I28" i="2"/>
  <c r="J24" i="2"/>
  <c r="I24" i="2"/>
  <c r="J18" i="2"/>
  <c r="I18" i="2"/>
  <c r="J65" i="2"/>
  <c r="I65" i="2"/>
  <c r="J21" i="2"/>
  <c r="I21" i="2"/>
  <c r="J20" i="2"/>
  <c r="I20" i="2"/>
  <c r="J16" i="2"/>
  <c r="I16" i="2"/>
  <c r="J12" i="2"/>
  <c r="I12" i="2"/>
  <c r="J8" i="2"/>
  <c r="I8" i="2"/>
  <c r="J4" i="2"/>
  <c r="I4" i="2"/>
  <c r="J63" i="2"/>
  <c r="I63" i="2"/>
  <c r="J59" i="2"/>
  <c r="I59" i="2"/>
  <c r="J55" i="2"/>
  <c r="I55" i="2"/>
  <c r="J51" i="2"/>
  <c r="I51" i="2"/>
  <c r="J47" i="2"/>
  <c r="I47" i="2"/>
  <c r="J43" i="2"/>
  <c r="I43" i="2"/>
  <c r="J39" i="2"/>
  <c r="I39" i="2"/>
  <c r="J35" i="2"/>
  <c r="I35" i="2"/>
  <c r="J31" i="2"/>
  <c r="I31" i="2"/>
  <c r="J27" i="2"/>
  <c r="I27" i="2"/>
  <c r="J23" i="2"/>
  <c r="I23" i="2"/>
  <c r="J22" i="2"/>
  <c r="I22" i="2"/>
  <c r="J14" i="2"/>
  <c r="I14" i="2"/>
  <c r="J6" i="2"/>
  <c r="I6" i="2"/>
  <c r="J61" i="2"/>
  <c r="I61" i="2"/>
  <c r="J57" i="2"/>
  <c r="I57" i="2"/>
  <c r="J53" i="2"/>
  <c r="I53" i="2"/>
  <c r="J49" i="2"/>
  <c r="I49" i="2"/>
  <c r="J45" i="2"/>
  <c r="I45" i="2"/>
  <c r="J41" i="2"/>
  <c r="I41" i="2"/>
  <c r="J37" i="2"/>
  <c r="I37" i="2"/>
  <c r="J33" i="2"/>
  <c r="I33" i="2"/>
  <c r="J29" i="2"/>
  <c r="I29" i="2"/>
  <c r="J25" i="2"/>
  <c r="I25" i="2"/>
  <c r="J19" i="2"/>
  <c r="I19" i="2"/>
  <c r="J15" i="2"/>
  <c r="I15" i="2"/>
  <c r="J11" i="2"/>
  <c r="I11" i="2"/>
  <c r="J7" i="2"/>
  <c r="I7" i="2"/>
  <c r="J66" i="2"/>
  <c r="I66" i="2"/>
  <c r="J62" i="2"/>
  <c r="I62" i="2"/>
  <c r="J58" i="2"/>
  <c r="I58" i="2"/>
  <c r="J54" i="2"/>
  <c r="I54" i="2"/>
  <c r="J50" i="2"/>
  <c r="I50" i="2"/>
  <c r="J46" i="2"/>
  <c r="I46" i="2"/>
  <c r="J42" i="2"/>
  <c r="I42" i="2"/>
  <c r="J38" i="2"/>
  <c r="I38" i="2"/>
  <c r="J34" i="2"/>
  <c r="I34" i="2"/>
  <c r="J30" i="2"/>
  <c r="I30" i="2"/>
  <c r="J26" i="2"/>
  <c r="I26" i="2"/>
  <c r="K2" i="1"/>
</calcChain>
</file>

<file path=xl/sharedStrings.xml><?xml version="1.0" encoding="utf-8"?>
<sst xmlns="http://schemas.openxmlformats.org/spreadsheetml/2006/main" count="1266" uniqueCount="177">
  <si>
    <t>Introduction</t>
  </si>
  <si>
    <t xml:space="preserve">This tool has been developed to support practices to understand the impact of home visits on clinical demand. </t>
  </si>
  <si>
    <t>Using this Excel Spreadsheet</t>
  </si>
  <si>
    <r>
      <t>A banner will appear across the top of the spreadsheet requesting that you '</t>
    </r>
    <r>
      <rPr>
        <b/>
        <sz val="11"/>
        <color theme="1"/>
        <rFont val="Arial"/>
        <family val="2"/>
      </rPr>
      <t>enable editing</t>
    </r>
    <r>
      <rPr>
        <sz val="11"/>
        <color theme="1"/>
        <rFont val="Arial"/>
        <family val="2"/>
      </rPr>
      <t xml:space="preserve">' you will need to click this option before you will be able to input data. </t>
    </r>
  </si>
  <si>
    <t>Before using this tool, please save the document in a folder that you normally use. 
1. Click the file tab in the top left hand corner of the spreadsheet
2. Click 'save as' then re-name file (including your practice name) and save in central location accessible to those who will need access</t>
  </si>
  <si>
    <t xml:space="preserve">If you need to increase the size of any text in this tool you can do this easily by using the zoom slider on the bottom right hand corner of each sheet.  </t>
  </si>
  <si>
    <t xml:space="preserve">You will need to adjust the size on each individual sheet. </t>
  </si>
  <si>
    <t>Data entry guidance</t>
  </si>
  <si>
    <t>Home Visit Requests</t>
  </si>
  <si>
    <t>Data should be recorded daily</t>
  </si>
  <si>
    <r>
      <t xml:space="preserve">Date
</t>
    </r>
    <r>
      <rPr>
        <sz val="11"/>
        <color theme="1"/>
        <rFont val="Arial"/>
        <family val="2"/>
      </rPr>
      <t xml:space="preserve">This field has been pre populated with weeks ending in the format DD/MM/YY. </t>
    </r>
  </si>
  <si>
    <r>
      <t xml:space="preserve">Total number of requests 
</t>
    </r>
    <r>
      <rPr>
        <sz val="11"/>
        <color theme="1"/>
        <rFont val="Arial"/>
        <family val="2"/>
      </rPr>
      <t xml:space="preserve">Please enter the total number of home visit requests that come into the practice per day. This number will include those requests that may have a different outcome i.e. phone call, face to face appointment. </t>
    </r>
  </si>
  <si>
    <r>
      <rPr>
        <b/>
        <sz val="11"/>
        <color theme="1"/>
        <rFont val="Arial"/>
        <family val="2"/>
      </rPr>
      <t>Total number offered alternative</t>
    </r>
    <r>
      <rPr>
        <sz val="11"/>
        <color theme="1"/>
        <rFont val="Arial"/>
        <family val="2"/>
      </rPr>
      <t xml:space="preserve">
Please enter the number number of patients offered an alternative by administration staff to a home visit</t>
    </r>
  </si>
  <si>
    <r>
      <rPr>
        <b/>
        <sz val="11"/>
        <color theme="1"/>
        <rFont val="Arial"/>
        <family val="2"/>
      </rPr>
      <t>Total number added to duty request list for clinician review</t>
    </r>
    <r>
      <rPr>
        <sz val="11"/>
        <color theme="1"/>
        <rFont val="Arial"/>
        <family val="2"/>
      </rPr>
      <t xml:space="preserve">
Please enter the total number of home visit requests that are added to the duty clincian list to be triaged for possible home visit. </t>
    </r>
  </si>
  <si>
    <r>
      <t xml:space="preserve">Total number allocated a home visit appointment
</t>
    </r>
    <r>
      <rPr>
        <sz val="11"/>
        <color theme="1"/>
        <rFont val="Arial"/>
        <family val="2"/>
      </rPr>
      <t xml:space="preserve">Please enter the total number of home visit requests that are accepted and a home visit appoint is allocated per day. </t>
    </r>
  </si>
  <si>
    <t xml:space="preserve">Please use the tally sheet if required to keep a daily record. </t>
  </si>
  <si>
    <t>Home Visit Data Collection</t>
  </si>
  <si>
    <t xml:space="preserve">Data should be recorded daily for each home visit that is carried out. </t>
  </si>
  <si>
    <r>
      <rPr>
        <b/>
        <sz val="11"/>
        <color theme="1"/>
        <rFont val="Arial"/>
        <family val="2"/>
      </rPr>
      <t>Date</t>
    </r>
    <r>
      <rPr>
        <sz val="11"/>
        <color theme="1"/>
        <rFont val="Arial"/>
        <family val="2"/>
      </rPr>
      <t xml:space="preserve">
This is a free text field. Please enter the date each home visit was carried out in the format DD/MM/YY. </t>
    </r>
  </si>
  <si>
    <r>
      <rPr>
        <b/>
        <sz val="11"/>
        <color theme="1"/>
        <rFont val="Arial"/>
        <family val="2"/>
      </rPr>
      <t>Comments</t>
    </r>
    <r>
      <rPr>
        <sz val="11"/>
        <color theme="1"/>
        <rFont val="Arial"/>
        <family val="2"/>
      </rPr>
      <t xml:space="preserve">
This is a free text field that can be used to record any other information that will help to understand demand. </t>
    </r>
  </si>
  <si>
    <t>Date</t>
  </si>
  <si>
    <t xml:space="preserve">Total number of requests </t>
  </si>
  <si>
    <t>Total number added to duty request list for clinician review</t>
  </si>
  <si>
    <t>Total number allocated a home visit appointment</t>
  </si>
  <si>
    <t>% offered an appointment</t>
  </si>
  <si>
    <t>Home Visits - Kirriemuir Practice</t>
  </si>
  <si>
    <t>ID</t>
  </si>
  <si>
    <t>Home visit carried out by</t>
  </si>
  <si>
    <t xml:space="preserve">Was an acute script required? </t>
  </si>
  <si>
    <t xml:space="preserve">Was the patient admitted to hospital within 72 hours of home visit? </t>
  </si>
  <si>
    <t xml:space="preserve">Did the patient have contact with a GP within 48 hours of home visit? </t>
  </si>
  <si>
    <t>Comments</t>
  </si>
  <si>
    <t>GP/ST</t>
  </si>
  <si>
    <t>Yes</t>
  </si>
  <si>
    <t>No</t>
  </si>
  <si>
    <t>Practice ANP</t>
  </si>
  <si>
    <t>DN</t>
  </si>
  <si>
    <t>Total number generated by the practice</t>
  </si>
  <si>
    <t>Column1</t>
  </si>
  <si>
    <t>Column2</t>
  </si>
  <si>
    <t>WkDay</t>
  </si>
  <si>
    <t>Number of instances of day</t>
  </si>
  <si>
    <t>Requests</t>
  </si>
  <si>
    <t>Visits</t>
  </si>
  <si>
    <t>RequestsDay</t>
  </si>
  <si>
    <t>VisitsDay</t>
  </si>
  <si>
    <t>Mon</t>
  </si>
  <si>
    <t>Tue</t>
  </si>
  <si>
    <t>Wed</t>
  </si>
  <si>
    <t>Thu</t>
  </si>
  <si>
    <t>Fri</t>
  </si>
  <si>
    <t>Sat</t>
  </si>
  <si>
    <t>Sun</t>
  </si>
  <si>
    <t>All Week</t>
  </si>
  <si>
    <t>Average number requests</t>
  </si>
  <si>
    <t>Average Allocated</t>
  </si>
  <si>
    <t>Average generated by practice</t>
  </si>
  <si>
    <t>Home</t>
  </si>
  <si>
    <t>Chart Title</t>
  </si>
  <si>
    <t>Date (dd/mm/yyyy)</t>
  </si>
  <si>
    <t>Count</t>
  </si>
  <si>
    <t>Baseline Median</t>
  </si>
  <si>
    <t>Extended Median</t>
  </si>
  <si>
    <t>New Median</t>
  </si>
  <si>
    <t>Shift (auto)</t>
  </si>
  <si>
    <t>Trend (auto)</t>
  </si>
  <si>
    <t>On Median (auto)</t>
  </si>
  <si>
    <t>Chart Annotation</t>
  </si>
  <si>
    <t>Comment</t>
  </si>
  <si>
    <t>high/ low</t>
  </si>
  <si>
    <t>high/ low*</t>
  </si>
  <si>
    <t>run</t>
  </si>
  <si>
    <t>shift</t>
  </si>
  <si>
    <t>UpTrendPt1</t>
  </si>
  <si>
    <t>DownTrendPt1</t>
  </si>
  <si>
    <t>UpTrendPt2</t>
  </si>
  <si>
    <t>DownTrendPt2</t>
  </si>
  <si>
    <t>Select Measure</t>
  </si>
  <si>
    <t>Average MDT attendance at ward round / huddle</t>
  </si>
  <si>
    <t>Total visits</t>
  </si>
  <si>
    <t>Highlight</t>
  </si>
  <si>
    <t>Extended LWL</t>
  </si>
  <si>
    <t>Extended UWL</t>
  </si>
  <si>
    <t>LCL</t>
  </si>
  <si>
    <t>Extended UCL</t>
  </si>
  <si>
    <t>Extended Mean</t>
  </si>
  <si>
    <t>Extended StDev</t>
  </si>
  <si>
    <t>LWL</t>
  </si>
  <si>
    <t>UWL</t>
  </si>
  <si>
    <t>UCL</t>
  </si>
  <si>
    <t>Poisson StDev</t>
  </si>
  <si>
    <t>Process Avg</t>
  </si>
  <si>
    <t>Numerator</t>
  </si>
  <si>
    <t>Sample</t>
  </si>
  <si>
    <t>Extended Control limits &amp; warning limits</t>
  </si>
  <si>
    <t>Control limits &amp; warning limits</t>
  </si>
  <si>
    <t>Summary statistics</t>
  </si>
  <si>
    <t>Data</t>
  </si>
  <si>
    <t>c-chart</t>
  </si>
  <si>
    <t>Select staff group</t>
  </si>
  <si>
    <t>.</t>
  </si>
  <si>
    <t>Data Explorer</t>
  </si>
  <si>
    <t>SPC charts</t>
  </si>
  <si>
    <t>MAX WEEKNUM</t>
  </si>
  <si>
    <t>N</t>
  </si>
  <si>
    <t>Start</t>
  </si>
  <si>
    <t>End</t>
  </si>
  <si>
    <t>N Script</t>
  </si>
  <si>
    <t>N GP</t>
  </si>
  <si>
    <t>N Admit</t>
  </si>
  <si>
    <t>P Script</t>
  </si>
  <si>
    <t>P GP</t>
  </si>
  <si>
    <t>P Admit</t>
  </si>
  <si>
    <t>Percentage Home Visits requiring Acute Script</t>
  </si>
  <si>
    <t>Percentage visits</t>
  </si>
  <si>
    <t>Percentage Home Visits admitted within 72 hrs</t>
  </si>
  <si>
    <t>Key:</t>
  </si>
  <si>
    <t>StartYear</t>
  </si>
  <si>
    <t>EndYear</t>
  </si>
  <si>
    <t>MIN WEEKNUM</t>
  </si>
  <si>
    <t>Weeknum</t>
  </si>
  <si>
    <t>Year</t>
  </si>
  <si>
    <t>Last weeknum</t>
  </si>
  <si>
    <t>Week Commencing</t>
  </si>
  <si>
    <t>Percentage Home Visits with patient initiated GP contact within 48hrs</t>
  </si>
  <si>
    <t xml:space="preserve">Did the patient initiate contact with a GP/OOH within 48 hours of home visit? </t>
  </si>
  <si>
    <t>Total number offered alternative by Admin</t>
  </si>
  <si>
    <t>Total number of requests  from patients</t>
  </si>
  <si>
    <t>Total additional number generated by the practice</t>
  </si>
  <si>
    <t>Total number home visits completed on each day</t>
  </si>
  <si>
    <t>Week commencing</t>
  </si>
  <si>
    <t>Annotations for run charts</t>
  </si>
  <si>
    <t>Staff groups</t>
  </si>
  <si>
    <t>Add up to 6 staff groups</t>
  </si>
  <si>
    <t>Annotation</t>
  </si>
  <si>
    <t>p.1</t>
  </si>
  <si>
    <t>p.2</t>
  </si>
  <si>
    <t>p.3</t>
  </si>
  <si>
    <t>(first FULL week - proxy first monday)</t>
  </si>
  <si>
    <t>Test 1</t>
  </si>
  <si>
    <t>Test 2</t>
  </si>
  <si>
    <t>Test 3</t>
  </si>
  <si>
    <r>
      <rPr>
        <b/>
        <sz val="11"/>
        <color theme="1"/>
        <rFont val="Arial"/>
        <family val="2"/>
      </rPr>
      <t xml:space="preserve">Home visit carried out by </t>
    </r>
    <r>
      <rPr>
        <sz val="11"/>
        <color theme="1"/>
        <rFont val="Arial"/>
        <family val="2"/>
      </rPr>
      <t xml:space="preserve">
This field has a drop down. When you select the field a grey arrow will appear to the right, select this and options appear.  
Please select the staff group who carried out each home visit. 
ANP - Advanced Nurse Practitioner  
DN - District Nurse
GP/ST - General Practioners 
You can add more staff groups in the "Tool Setup" tab.</t>
    </r>
  </si>
  <si>
    <r>
      <rPr>
        <b/>
        <sz val="11"/>
        <color theme="1"/>
        <rFont val="Arial"/>
        <family val="2"/>
      </rPr>
      <t xml:space="preserve">Outcome of home visit </t>
    </r>
    <r>
      <rPr>
        <sz val="11"/>
        <color theme="1"/>
        <rFont val="Arial"/>
        <family val="2"/>
      </rPr>
      <t xml:space="preserve">
There are three fields recording outcome based on the issue of an acute script, the patient initiating contact with GP/Out of Hours within 48 hours, and admission within 72 hours.
Use the dropdowns to record the outcomes (yes/no) of each home visit. 
</t>
    </r>
  </si>
  <si>
    <t>Balancing measures (right)</t>
  </si>
  <si>
    <t>Guidance - Understanding Run Charts</t>
  </si>
  <si>
    <t xml:space="preserve">A run chart is a simple analytical tool that helps us understand changes in data over time. We describe here basic interpretations of run charts to understand change in a system or process. </t>
  </si>
  <si>
    <t>There are two main common rules for highlighting non-random variation in run charts: a shift and a trend</t>
  </si>
  <si>
    <t>Rephasing Run Charts</t>
  </si>
  <si>
    <t>Rephasing is when data have shown a change in performance to the degree that a new level of performance should be described by a new median. Future variation is detected from this new baseline.</t>
  </si>
  <si>
    <t>The decision about when to rephase is something that it is difficult to define based on the data alone, but as a rule we use the following guidance.</t>
  </si>
  <si>
    <t>The most likely reason to rephase is when a sustained shift is detected. We would not advise rephasing as soon as a shift is seen (6 points); we would wait for a further three data points (9 total) in the shift to be sure it has been sustained. Until it has been sustained, the shift should be highlighted in any visualisation - this highlighting is automated.</t>
  </si>
  <si>
    <t>When the shift has been maintained a new median can be calculated. In general, the new median will be based on the same number of data points as the baseline median.</t>
  </si>
  <si>
    <t>A new baseline can also be created at a point when a known change to the system is made that will change the makeup of the system. This known change should be annotated on the chart.</t>
  </si>
  <si>
    <t>Recalculating a Median</t>
  </si>
  <si>
    <t>The recalculated median will initially be based on nine data points for outcome measures, and would be considered temporary. The median would then be recalculated to include new data points as they become available and, after twelve data points, the median can be fixed. For a process measure, the new median would be based on six points, the same as the baseline median.</t>
  </si>
  <si>
    <t>Detailed run chart guidance is shown in the Run Chart guidance tab</t>
  </si>
  <si>
    <t>Tool Setup</t>
  </si>
  <si>
    <t>C-Chart of visits completed</t>
  </si>
  <si>
    <t>Acute script required?</t>
  </si>
  <si>
    <t>GP/OOH within 48 hours?</t>
  </si>
  <si>
    <t>Admitted within 72hrs?</t>
  </si>
  <si>
    <t>% Visits carried out by staff group</t>
  </si>
  <si>
    <t>The tool setup tab allows the user to add annotations to the charts. Annotations are important when looking at variation over time because they help tell the story behind the data. If significant changes to the system occur that are likely to affect the data, intentionally or otherwise, adding an annotation to the charts will display these changes in the context of the data.</t>
  </si>
  <si>
    <t>The tool setup tab can also be used to add extra staff groups that might be introduced over the test period. Space for up to six is provided to keep the charts interpretable.</t>
  </si>
  <si>
    <t>Text is coloured red when rows contain missing values. Although the calculations will still work in most cases, it is advisable to keep records as complete as possible.</t>
  </si>
  <si>
    <r>
      <rPr>
        <b/>
        <sz val="11"/>
        <color theme="1"/>
        <rFont val="Arial"/>
        <family val="2"/>
      </rPr>
      <t>Requests (left)</t>
    </r>
    <r>
      <rPr>
        <sz val="11"/>
        <color theme="1"/>
        <rFont val="Arial"/>
        <family val="2"/>
      </rPr>
      <t xml:space="preserve">
This gives some key information on demand on the practice. The c-chart shows the total number of visit instances placed on the practice - this chart can be annotated using the Tool Setup tab. The text below derives some summary statistics to allow for capacity planning. The bottom chart displays how demand averages out for each weekday.</t>
    </r>
  </si>
  <si>
    <t>The charts to the right display the visit outcomes over time, using run chart rules to explore variation over time - these charts can be annotated using the Tool Setup tab.</t>
  </si>
  <si>
    <t>Number of Fridays (proxy full weeks)</t>
  </si>
  <si>
    <t>First Monday:</t>
  </si>
  <si>
    <t>P carried out by</t>
  </si>
  <si>
    <t>N carried out by</t>
  </si>
  <si>
    <t xml:space="preserve">BarChart title </t>
  </si>
  <si>
    <t>Runchart title</t>
  </si>
  <si>
    <t xml:space="preserve">No </t>
  </si>
  <si>
    <r>
      <rPr>
        <b/>
        <sz val="11"/>
        <color theme="1"/>
        <rFont val="Arial"/>
        <family val="2"/>
      </rPr>
      <t>Visits (centre)</t>
    </r>
    <r>
      <rPr>
        <sz val="11"/>
        <color theme="1"/>
        <rFont val="Arial"/>
        <family val="2"/>
      </rPr>
      <t xml:space="preserve">
This allows further exploration of visit instances. The dropdown is used to switch between staff groups. The top chart displays an overview for all visits. The run chart below shows the share of visits by the selected staff group over time - this area chart can be annotated using the Tool Setup tab.</t>
    </r>
  </si>
  <si>
    <t>Annotations can be added to each of the charts separately, and any number can be added by starting new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</si>
</sst>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0.0"/>
    <numFmt numFmtId="166" formatCode="mmm\ yy"/>
    <numFmt numFmtId="167" formatCode="0.0%"/>
  </numFmts>
  <fonts count="29" x14ac:knownFonts="1">
    <font>
      <sz val="11"/>
      <color theme="1"/>
      <name val="Calibri"/>
      <family val="2"/>
      <scheme val="minor"/>
    </font>
    <font>
      <sz val="11"/>
      <color theme="1"/>
      <name val="Calibri"/>
      <family val="2"/>
      <scheme val="minor"/>
    </font>
    <font>
      <sz val="11"/>
      <name val="Arial"/>
      <family val="2"/>
    </font>
    <font>
      <sz val="11"/>
      <color theme="1"/>
      <name val="Arial"/>
      <family val="2"/>
    </font>
    <font>
      <b/>
      <sz val="11"/>
      <color theme="0"/>
      <name val="Arial"/>
      <family val="2"/>
    </font>
    <font>
      <sz val="11"/>
      <color theme="0"/>
      <name val="Arial"/>
      <family val="2"/>
    </font>
    <font>
      <b/>
      <sz val="11"/>
      <color theme="1"/>
      <name val="Arial"/>
      <family val="2"/>
    </font>
    <font>
      <b/>
      <sz val="11"/>
      <color theme="1"/>
      <name val="Calibri"/>
      <family val="2"/>
      <scheme val="minor"/>
    </font>
    <font>
      <b/>
      <sz val="22"/>
      <color theme="0"/>
      <name val="Calibri"/>
      <family val="2"/>
      <scheme val="minor"/>
    </font>
    <font>
      <u/>
      <sz val="11"/>
      <color theme="10"/>
      <name val="Calibri"/>
      <family val="2"/>
      <scheme val="minor"/>
    </font>
    <font>
      <u/>
      <sz val="12"/>
      <color theme="0"/>
      <name val="Calibri"/>
      <family val="2"/>
      <scheme val="minor"/>
    </font>
    <font>
      <sz val="11"/>
      <name val="Calibri"/>
      <family val="2"/>
      <scheme val="minor"/>
    </font>
    <font>
      <sz val="11"/>
      <name val="Arial"/>
    </font>
    <font>
      <b/>
      <sz val="11"/>
      <color theme="0"/>
      <name val="Arial"/>
    </font>
    <font>
      <sz val="10"/>
      <name val="Arial"/>
      <family val="2"/>
    </font>
    <font>
      <b/>
      <sz val="10"/>
      <color indexed="12"/>
      <name val="Arial"/>
      <family val="2"/>
    </font>
    <font>
      <b/>
      <sz val="12"/>
      <color indexed="12"/>
      <name val="Arial"/>
      <family val="2"/>
    </font>
    <font>
      <b/>
      <sz val="20"/>
      <name val="Arial"/>
      <family val="2"/>
    </font>
    <font>
      <b/>
      <sz val="18"/>
      <color theme="1"/>
      <name val="Calibri"/>
      <family val="2"/>
      <scheme val="minor"/>
    </font>
    <font>
      <b/>
      <sz val="14"/>
      <color theme="1"/>
      <name val="Calibri"/>
      <family val="2"/>
      <scheme val="minor"/>
    </font>
    <font>
      <sz val="11"/>
      <color theme="1"/>
      <name val="Arial"/>
    </font>
    <font>
      <b/>
      <sz val="12"/>
      <color theme="1"/>
      <name val="Calibri"/>
      <family val="2"/>
      <scheme val="minor"/>
    </font>
    <font>
      <sz val="11"/>
      <color rgb="FFFF0000"/>
      <name val="Arial"/>
      <family val="2"/>
    </font>
    <font>
      <sz val="12"/>
      <color theme="1"/>
      <name val="Calibri"/>
      <family val="2"/>
      <scheme val="minor"/>
    </font>
    <font>
      <sz val="12"/>
      <color theme="1"/>
      <name val="Arial"/>
      <family val="2"/>
    </font>
    <font>
      <b/>
      <sz val="20"/>
      <color theme="0"/>
      <name val="Calibri"/>
      <family val="2"/>
      <scheme val="minor"/>
    </font>
    <font>
      <b/>
      <sz val="16"/>
      <color theme="0"/>
      <name val="Calibri"/>
      <family val="2"/>
      <scheme val="minor"/>
    </font>
    <font>
      <b/>
      <sz val="14"/>
      <color theme="0"/>
      <name val="Calibri"/>
      <family val="2"/>
      <scheme val="minor"/>
    </font>
    <font>
      <sz val="12"/>
      <color theme="1"/>
      <name val="Calibri"/>
      <scheme val="minor"/>
    </font>
  </fonts>
  <fills count="10">
    <fill>
      <patternFill patternType="none"/>
    </fill>
    <fill>
      <patternFill patternType="gray125"/>
    </fill>
    <fill>
      <patternFill patternType="solid">
        <fgColor theme="0"/>
        <bgColor indexed="64"/>
      </patternFill>
    </fill>
    <fill>
      <patternFill patternType="solid">
        <fgColor rgb="FF00438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top style="medium">
        <color auto="1"/>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auto="1"/>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14" fillId="0" borderId="0"/>
  </cellStyleXfs>
  <cellXfs count="207">
    <xf numFmtId="0" fontId="0" fillId="0" borderId="0" xfId="0"/>
    <xf numFmtId="0" fontId="2" fillId="2" borderId="0" xfId="0" applyFont="1" applyFill="1"/>
    <xf numFmtId="164" fontId="2" fillId="2" borderId="1" xfId="0" applyNumberFormat="1"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Alignment="1">
      <alignment horizontal="center"/>
    </xf>
    <xf numFmtId="0" fontId="3" fillId="2" borderId="0" xfId="0" applyFont="1" applyFill="1"/>
    <xf numFmtId="0" fontId="3" fillId="2" borderId="1" xfId="0" applyFont="1" applyFill="1" applyBorder="1" applyAlignment="1">
      <alignment horizontal="center"/>
    </xf>
    <xf numFmtId="164" fontId="3" fillId="2" borderId="1" xfId="0" applyNumberFormat="1" applyFont="1" applyFill="1" applyBorder="1" applyAlignment="1">
      <alignment horizontal="center"/>
    </xf>
    <xf numFmtId="0" fontId="3" fillId="2" borderId="0" xfId="0" applyFont="1" applyFill="1" applyAlignment="1">
      <alignment horizontal="center"/>
    </xf>
    <xf numFmtId="0" fontId="4" fillId="3" borderId="0" xfId="0" applyFont="1" applyFill="1"/>
    <xf numFmtId="9" fontId="3" fillId="2" borderId="0" xfId="1" applyFont="1" applyFill="1"/>
    <xf numFmtId="0" fontId="5" fillId="2" borderId="0" xfId="0" applyFont="1" applyFill="1"/>
    <xf numFmtId="0" fontId="3" fillId="2" borderId="0" xfId="0" applyFont="1" applyFill="1" applyAlignment="1">
      <alignment wrapText="1"/>
    </xf>
    <xf numFmtId="0" fontId="4" fillId="2" borderId="0" xfId="0" applyFont="1" applyFill="1"/>
    <xf numFmtId="0" fontId="6" fillId="2" borderId="0" xfId="0" applyFont="1" applyFill="1" applyAlignment="1">
      <alignment horizontal="left"/>
    </xf>
    <xf numFmtId="0" fontId="6" fillId="2" borderId="0" xfId="0" applyFont="1" applyFill="1" applyAlignment="1">
      <alignment wrapText="1"/>
    </xf>
    <xf numFmtId="0" fontId="6" fillId="2" borderId="0" xfId="0" applyFont="1" applyFill="1" applyAlignment="1">
      <alignment horizontal="left" wrapText="1"/>
    </xf>
    <xf numFmtId="0" fontId="3" fillId="2" borderId="0" xfId="0" applyFont="1" applyFill="1" applyAlignment="1">
      <alignment horizontal="left" wrapText="1"/>
    </xf>
    <xf numFmtId="0" fontId="6" fillId="4" borderId="0" xfId="0" applyFont="1" applyFill="1" applyAlignment="1">
      <alignment wrapText="1"/>
    </xf>
    <xf numFmtId="0" fontId="6" fillId="2" borderId="0" xfId="0" applyFont="1" applyFill="1"/>
    <xf numFmtId="0" fontId="4" fillId="3" borderId="0" xfId="0" applyFont="1" applyFill="1" applyAlignment="1">
      <alignment horizontal="center" wrapText="1"/>
    </xf>
    <xf numFmtId="9" fontId="2" fillId="2" borderId="1" xfId="1" applyFont="1" applyFill="1" applyBorder="1" applyAlignment="1">
      <alignment horizontal="center"/>
    </xf>
    <xf numFmtId="0" fontId="3" fillId="2" borderId="0" xfId="0" applyFont="1" applyFill="1" applyAlignment="1">
      <alignment horizontal="center" vertical="center" wrapText="1"/>
    </xf>
    <xf numFmtId="0" fontId="3" fillId="2" borderId="0" xfId="0" applyFont="1" applyFill="1" applyAlignment="1">
      <alignment horizontal="left"/>
    </xf>
    <xf numFmtId="0" fontId="3" fillId="2" borderId="2" xfId="0" applyFont="1" applyFill="1" applyBorder="1" applyAlignment="1">
      <alignment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64" fontId="2" fillId="2" borderId="8" xfId="0" applyNumberFormat="1" applyFont="1" applyFill="1" applyBorder="1" applyAlignment="1">
      <alignment horizontal="center"/>
    </xf>
    <xf numFmtId="0" fontId="2" fillId="2" borderId="8" xfId="0" applyFont="1" applyFill="1" applyBorder="1" applyAlignment="1">
      <alignment horizontal="center"/>
    </xf>
    <xf numFmtId="14" fontId="0" fillId="0" borderId="0" xfId="0" applyNumberFormat="1"/>
    <xf numFmtId="2" fontId="4" fillId="3" borderId="0" xfId="0" applyNumberFormat="1" applyFont="1" applyFill="1" applyAlignment="1">
      <alignment horizontal="center" wrapText="1"/>
    </xf>
    <xf numFmtId="2" fontId="2" fillId="2" borderId="1" xfId="0" applyNumberFormat="1" applyFont="1" applyFill="1" applyBorder="1" applyAlignment="1">
      <alignment horizontal="center"/>
    </xf>
    <xf numFmtId="2" fontId="2" fillId="2" borderId="8" xfId="0" applyNumberFormat="1" applyFont="1" applyFill="1" applyBorder="1" applyAlignment="1">
      <alignment horizontal="center"/>
    </xf>
    <xf numFmtId="2" fontId="2" fillId="2" borderId="0" xfId="0" applyNumberFormat="1" applyFont="1" applyFill="1" applyAlignment="1">
      <alignment horizontal="center"/>
    </xf>
    <xf numFmtId="0" fontId="8" fillId="5" borderId="0" xfId="0" applyFont="1" applyFill="1" applyProtection="1">
      <protection locked="0"/>
    </xf>
    <xf numFmtId="0" fontId="8" fillId="5" borderId="0" xfId="0" applyFont="1" applyFill="1" applyProtection="1"/>
    <xf numFmtId="0" fontId="8" fillId="5" borderId="0" xfId="0" applyFont="1" applyFill="1" applyBorder="1" applyProtection="1"/>
    <xf numFmtId="0" fontId="10" fillId="5" borderId="0" xfId="2" applyFont="1" applyFill="1" applyBorder="1" applyAlignment="1" applyProtection="1">
      <alignment horizontal="right"/>
    </xf>
    <xf numFmtId="0" fontId="0" fillId="5" borderId="0" xfId="0" applyFill="1" applyProtection="1"/>
    <xf numFmtId="0" fontId="0" fillId="0" borderId="0" xfId="0" applyProtection="1"/>
    <xf numFmtId="0" fontId="0" fillId="0" borderId="0" xfId="0" applyFill="1" applyProtection="1"/>
    <xf numFmtId="0" fontId="7" fillId="0" borderId="10" xfId="0" applyFont="1" applyFill="1" applyBorder="1" applyProtection="1"/>
    <xf numFmtId="0" fontId="0" fillId="0" borderId="0" xfId="0" applyFill="1" applyBorder="1" applyAlignment="1" applyProtection="1">
      <alignment horizontal="left" wrapText="1"/>
    </xf>
    <xf numFmtId="0" fontId="0" fillId="0" borderId="13" xfId="0" applyFill="1" applyBorder="1" applyAlignment="1" applyProtection="1">
      <alignment horizontal="center" vertical="center" wrapText="1"/>
    </xf>
    <xf numFmtId="0" fontId="0" fillId="0" borderId="14" xfId="0" applyFill="1" applyBorder="1" applyAlignment="1" applyProtection="1">
      <alignment horizontal="center" vertical="center" wrapText="1"/>
      <protection locked="0"/>
    </xf>
    <xf numFmtId="0" fontId="0" fillId="4" borderId="15" xfId="0"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4" borderId="10" xfId="0" applyFont="1" applyFill="1" applyBorder="1" applyAlignment="1" applyProtection="1">
      <alignment horizontal="center" vertical="center" wrapText="1"/>
      <protection hidden="1"/>
    </xf>
    <xf numFmtId="0" fontId="0" fillId="0" borderId="10"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Fill="1" applyBorder="1" applyAlignment="1" applyProtection="1">
      <alignment horizontal="center" vertical="center" wrapText="1"/>
    </xf>
    <xf numFmtId="14" fontId="0" fillId="0" borderId="16" xfId="0" applyNumberFormat="1" applyFill="1" applyBorder="1" applyProtection="1">
      <protection locked="0"/>
    </xf>
    <xf numFmtId="1" fontId="0" fillId="4" borderId="0" xfId="0" applyNumberFormat="1" applyFill="1" applyBorder="1" applyProtection="1"/>
    <xf numFmtId="165" fontId="0" fillId="0" borderId="17" xfId="0" applyNumberFormat="1" applyFill="1" applyBorder="1" applyProtection="1">
      <protection locked="0"/>
    </xf>
    <xf numFmtId="0" fontId="0" fillId="0" borderId="0" xfId="0" applyFill="1" applyBorder="1" applyProtection="1">
      <protection locked="0"/>
    </xf>
    <xf numFmtId="0" fontId="0" fillId="0" borderId="18" xfId="0" applyFill="1" applyBorder="1" applyProtection="1">
      <protection locked="0"/>
    </xf>
    <xf numFmtId="165" fontId="0" fillId="4" borderId="17" xfId="0" applyNumberFormat="1" applyFill="1" applyBorder="1" applyProtection="1">
      <protection hidden="1"/>
    </xf>
    <xf numFmtId="165" fontId="0" fillId="4" borderId="19" xfId="0" applyNumberFormat="1" applyFill="1" applyBorder="1" applyProtection="1">
      <protection hidden="1"/>
    </xf>
    <xf numFmtId="2" fontId="0" fillId="4" borderId="18" xfId="0" applyNumberFormat="1" applyFill="1" applyBorder="1" applyProtection="1">
      <protection hidden="1"/>
    </xf>
    <xf numFmtId="0" fontId="0" fillId="0" borderId="20" xfId="0" applyFill="1" applyBorder="1" applyProtection="1">
      <protection locked="0"/>
    </xf>
    <xf numFmtId="2" fontId="0" fillId="0" borderId="0" xfId="0" applyNumberFormat="1" applyBorder="1" applyProtection="1">
      <protection locked="0"/>
    </xf>
    <xf numFmtId="0" fontId="0" fillId="0" borderId="0" xfId="0" applyNumberFormat="1" applyBorder="1" applyProtection="1">
      <protection locked="0"/>
    </xf>
    <xf numFmtId="0" fontId="0" fillId="0" borderId="0" xfId="0" applyFill="1" applyBorder="1" applyProtection="1">
      <protection hidden="1"/>
    </xf>
    <xf numFmtId="0" fontId="0" fillId="0" borderId="0" xfId="0" applyFill="1" applyProtection="1">
      <protection locked="0"/>
    </xf>
    <xf numFmtId="0" fontId="11" fillId="0" borderId="0" xfId="0" applyFont="1" applyFill="1" applyBorder="1" applyProtection="1">
      <protection hidden="1"/>
    </xf>
    <xf numFmtId="165" fontId="0" fillId="0" borderId="19" xfId="0" applyNumberFormat="1" applyFill="1" applyBorder="1" applyProtection="1">
      <protection locked="0"/>
    </xf>
    <xf numFmtId="0" fontId="0" fillId="0" borderId="17" xfId="0" applyFill="1" applyBorder="1"/>
    <xf numFmtId="0" fontId="0" fillId="0" borderId="16" xfId="0" applyBorder="1"/>
    <xf numFmtId="0" fontId="0" fillId="0" borderId="20" xfId="0" applyBorder="1"/>
    <xf numFmtId="165" fontId="0" fillId="0" borderId="18" xfId="0" applyNumberFormat="1" applyFill="1" applyBorder="1" applyProtection="1">
      <protection locked="0"/>
    </xf>
    <xf numFmtId="14" fontId="0" fillId="0" borderId="21" xfId="0" applyNumberFormat="1" applyFill="1" applyBorder="1" applyProtection="1">
      <protection locked="0"/>
    </xf>
    <xf numFmtId="0" fontId="0" fillId="0" borderId="21" xfId="0" applyBorder="1"/>
    <xf numFmtId="1" fontId="0" fillId="4" borderId="12" xfId="0" applyNumberFormat="1" applyFill="1" applyBorder="1" applyProtection="1"/>
    <xf numFmtId="0" fontId="0" fillId="0" borderId="22" xfId="0" applyFill="1" applyBorder="1"/>
    <xf numFmtId="165" fontId="0" fillId="0" borderId="23" xfId="0" applyNumberFormat="1" applyFill="1" applyBorder="1" applyProtection="1">
      <protection locked="0"/>
    </xf>
    <xf numFmtId="0" fontId="0" fillId="0" borderId="24" xfId="0" applyFill="1" applyBorder="1" applyProtection="1">
      <protection locked="0"/>
    </xf>
    <xf numFmtId="165" fontId="0" fillId="4" borderId="22" xfId="0" applyNumberFormat="1" applyFill="1" applyBorder="1" applyProtection="1">
      <protection hidden="1"/>
    </xf>
    <xf numFmtId="165" fontId="0" fillId="4" borderId="23" xfId="0" applyNumberFormat="1" applyFill="1" applyBorder="1" applyProtection="1">
      <protection hidden="1"/>
    </xf>
    <xf numFmtId="2" fontId="0" fillId="4" borderId="24" xfId="0" applyNumberFormat="1" applyFill="1" applyBorder="1" applyProtection="1">
      <protection hidden="1"/>
    </xf>
    <xf numFmtId="0" fontId="0" fillId="0" borderId="25" xfId="0" applyBorder="1"/>
    <xf numFmtId="166" fontId="0" fillId="0" borderId="0" xfId="0" applyNumberFormat="1" applyFill="1" applyBorder="1" applyProtection="1">
      <protection locked="0"/>
    </xf>
    <xf numFmtId="2" fontId="0" fillId="0" borderId="0" xfId="0" applyNumberFormat="1" applyFill="1" applyBorder="1" applyProtection="1">
      <protection locked="0"/>
    </xf>
    <xf numFmtId="0" fontId="0" fillId="0" borderId="0" xfId="0" applyFill="1"/>
    <xf numFmtId="2" fontId="0" fillId="0" borderId="0" xfId="0" applyNumberFormat="1" applyFill="1" applyBorder="1" applyProtection="1">
      <protection hidden="1"/>
    </xf>
    <xf numFmtId="2" fontId="0" fillId="6" borderId="0" xfId="0" applyNumberFormat="1" applyFill="1" applyBorder="1" applyProtection="1">
      <protection hidden="1"/>
    </xf>
    <xf numFmtId="0" fontId="12" fillId="2" borderId="1" xfId="0" applyFont="1" applyFill="1" applyBorder="1" applyAlignment="1">
      <alignment horizontal="center"/>
    </xf>
    <xf numFmtId="0" fontId="12" fillId="2" borderId="8" xfId="0" applyFont="1" applyFill="1" applyBorder="1" applyAlignment="1">
      <alignment horizontal="center"/>
    </xf>
    <xf numFmtId="0" fontId="13" fillId="3" borderId="0" xfId="0" applyFont="1" applyFill="1" applyAlignment="1">
      <alignment horizontal="center" wrapText="1"/>
    </xf>
    <xf numFmtId="0" fontId="14" fillId="0" borderId="0" xfId="3"/>
    <xf numFmtId="0" fontId="14" fillId="0" borderId="0" xfId="3" applyFill="1"/>
    <xf numFmtId="1" fontId="14" fillId="0" borderId="0" xfId="3" applyNumberFormat="1" applyFill="1"/>
    <xf numFmtId="0" fontId="14" fillId="0" borderId="0" xfId="3" applyFill="1" applyBorder="1"/>
    <xf numFmtId="2" fontId="14" fillId="0" borderId="0" xfId="3" applyNumberFormat="1" applyFont="1" applyFill="1" applyBorder="1"/>
    <xf numFmtId="0" fontId="14" fillId="0" borderId="3" xfId="3" applyFill="1" applyBorder="1"/>
    <xf numFmtId="2" fontId="14" fillId="0" borderId="26" xfId="3" applyNumberFormat="1" applyFont="1" applyFill="1" applyBorder="1"/>
    <xf numFmtId="2" fontId="14" fillId="0" borderId="9" xfId="3" applyNumberFormat="1" applyFont="1" applyFill="1" applyBorder="1"/>
    <xf numFmtId="2" fontId="14" fillId="0" borderId="4" xfId="3" applyNumberFormat="1" applyFont="1" applyFill="1" applyBorder="1"/>
    <xf numFmtId="0" fontId="14" fillId="0" borderId="19" xfId="3" applyFill="1" applyBorder="1"/>
    <xf numFmtId="2" fontId="14" fillId="0" borderId="7" xfId="3" applyNumberFormat="1" applyFont="1" applyFill="1" applyBorder="1"/>
    <xf numFmtId="2" fontId="14" fillId="0" borderId="27" xfId="3" applyNumberFormat="1" applyFont="1" applyFill="1" applyBorder="1"/>
    <xf numFmtId="2" fontId="14" fillId="0" borderId="19" xfId="3" applyNumberFormat="1" applyFill="1" applyBorder="1"/>
    <xf numFmtId="0" fontId="14" fillId="0" borderId="7" xfId="3" applyFill="1" applyBorder="1"/>
    <xf numFmtId="1" fontId="15" fillId="0" borderId="19" xfId="3" applyNumberFormat="1" applyFont="1" applyFill="1" applyBorder="1"/>
    <xf numFmtId="0" fontId="15" fillId="0" borderId="7" xfId="3" applyFont="1" applyFill="1" applyBorder="1"/>
    <xf numFmtId="0" fontId="15" fillId="0" borderId="0" xfId="3" applyFont="1" applyFill="1" applyBorder="1"/>
    <xf numFmtId="0" fontId="15" fillId="0" borderId="19" xfId="3" applyFont="1" applyFill="1" applyBorder="1"/>
    <xf numFmtId="0" fontId="14" fillId="0" borderId="0" xfId="3" applyFont="1"/>
    <xf numFmtId="0" fontId="14" fillId="0" borderId="0" xfId="3" applyFont="1" applyFill="1"/>
    <xf numFmtId="1" fontId="14" fillId="0" borderId="19" xfId="3" applyNumberFormat="1" applyFont="1" applyFill="1" applyBorder="1"/>
    <xf numFmtId="1" fontId="14" fillId="0" borderId="7" xfId="3" applyNumberFormat="1" applyFont="1" applyFill="1" applyBorder="1"/>
    <xf numFmtId="1" fontId="14" fillId="0" borderId="0" xfId="3" applyNumberFormat="1" applyFont="1" applyFill="1" applyBorder="1"/>
    <xf numFmtId="2" fontId="14" fillId="0" borderId="19" xfId="3" applyNumberFormat="1" applyFont="1" applyFill="1" applyBorder="1"/>
    <xf numFmtId="1" fontId="14" fillId="0" borderId="8" xfId="3" applyNumberFormat="1" applyFont="1" applyFill="1" applyBorder="1"/>
    <xf numFmtId="1" fontId="14" fillId="0" borderId="6" xfId="3" applyNumberFormat="1" applyFont="1" applyFill="1" applyBorder="1"/>
    <xf numFmtId="1" fontId="14" fillId="0" borderId="5" xfId="3" applyNumberFormat="1" applyFont="1" applyFill="1" applyBorder="1"/>
    <xf numFmtId="2" fontId="14" fillId="0" borderId="28" xfId="3" applyNumberFormat="1" applyFont="1" applyFill="1" applyBorder="1"/>
    <xf numFmtId="2" fontId="14" fillId="0" borderId="6" xfId="3" applyNumberFormat="1" applyFont="1" applyFill="1" applyBorder="1"/>
    <xf numFmtId="2" fontId="14" fillId="0" borderId="5" xfId="3" applyNumberFormat="1" applyFont="1" applyFill="1" applyBorder="1"/>
    <xf numFmtId="0" fontId="15" fillId="7" borderId="3" xfId="3" applyFont="1" applyFill="1" applyBorder="1"/>
    <xf numFmtId="0" fontId="15" fillId="7" borderId="26" xfId="3" applyFont="1" applyFill="1" applyBorder="1" applyAlignment="1">
      <alignment wrapText="1"/>
    </xf>
    <xf numFmtId="0" fontId="15" fillId="7" borderId="9" xfId="3" applyFont="1" applyFill="1" applyBorder="1" applyAlignment="1">
      <alignment wrapText="1"/>
    </xf>
    <xf numFmtId="0" fontId="15" fillId="7" borderId="4" xfId="3" applyFont="1" applyFill="1" applyBorder="1" applyAlignment="1">
      <alignment wrapText="1"/>
    </xf>
    <xf numFmtId="0" fontId="15" fillId="7" borderId="9" xfId="3" applyFont="1" applyFill="1" applyBorder="1"/>
    <xf numFmtId="0" fontId="15" fillId="7" borderId="7" xfId="3" applyFont="1" applyFill="1" applyBorder="1"/>
    <xf numFmtId="0" fontId="15" fillId="7" borderId="27" xfId="3" applyFont="1" applyFill="1" applyBorder="1"/>
    <xf numFmtId="1" fontId="15" fillId="7" borderId="3" xfId="3" applyNumberFormat="1" applyFont="1" applyFill="1" applyBorder="1"/>
    <xf numFmtId="0" fontId="14" fillId="7" borderId="8" xfId="3" applyFill="1" applyBorder="1"/>
    <xf numFmtId="0" fontId="14" fillId="7" borderId="6" xfId="3" applyFill="1" applyBorder="1"/>
    <xf numFmtId="0" fontId="14" fillId="7" borderId="5" xfId="3" applyFill="1" applyBorder="1"/>
    <xf numFmtId="0" fontId="16" fillId="7" borderId="28" xfId="3" applyFont="1" applyFill="1" applyBorder="1"/>
    <xf numFmtId="0" fontId="16" fillId="7" borderId="5" xfId="3" applyFont="1" applyFill="1" applyBorder="1"/>
    <xf numFmtId="0" fontId="15" fillId="7" borderId="6" xfId="3" applyFont="1" applyFill="1" applyBorder="1"/>
    <xf numFmtId="0" fontId="15" fillId="7" borderId="8" xfId="3" applyFont="1" applyFill="1" applyBorder="1"/>
    <xf numFmtId="1" fontId="16" fillId="7" borderId="8" xfId="3" applyNumberFormat="1" applyFont="1" applyFill="1" applyBorder="1"/>
    <xf numFmtId="0" fontId="17" fillId="0" borderId="0" xfId="3" applyFont="1"/>
    <xf numFmtId="1" fontId="14" fillId="0" borderId="0" xfId="3" applyNumberFormat="1"/>
    <xf numFmtId="0" fontId="0" fillId="2" borderId="0" xfId="0" applyFill="1"/>
    <xf numFmtId="0" fontId="0" fillId="8" borderId="25" xfId="0" applyFill="1" applyBorder="1"/>
    <xf numFmtId="0" fontId="0" fillId="8" borderId="12" xfId="0" applyFill="1" applyBorder="1"/>
    <xf numFmtId="0" fontId="0" fillId="8" borderId="11" xfId="0" applyFill="1" applyBorder="1"/>
    <xf numFmtId="0" fontId="0" fillId="8" borderId="20" xfId="0" applyFill="1" applyBorder="1"/>
    <xf numFmtId="0" fontId="0" fillId="8" borderId="0" xfId="0" applyFill="1" applyBorder="1"/>
    <xf numFmtId="0" fontId="0" fillId="8" borderId="29" xfId="0" applyFill="1" applyBorder="1"/>
    <xf numFmtId="1" fontId="0" fillId="8" borderId="0" xfId="1" applyNumberFormat="1" applyFont="1" applyFill="1" applyBorder="1"/>
    <xf numFmtId="0" fontId="0" fillId="8" borderId="30" xfId="0" applyFill="1" applyBorder="1"/>
    <xf numFmtId="0" fontId="0" fillId="8" borderId="15" xfId="0" applyFill="1" applyBorder="1"/>
    <xf numFmtId="0" fontId="0" fillId="8" borderId="13" xfId="0" applyFill="1" applyBorder="1"/>
    <xf numFmtId="0" fontId="3" fillId="2" borderId="0" xfId="0" applyFont="1" applyFill="1" applyBorder="1" applyAlignment="1">
      <alignment horizontal="center"/>
    </xf>
    <xf numFmtId="0" fontId="2" fillId="0" borderId="0" xfId="0" applyFont="1" applyFill="1" applyBorder="1" applyAlignment="1">
      <alignment horizontal="center" vertical="center"/>
    </xf>
    <xf numFmtId="0" fontId="19" fillId="8" borderId="0" xfId="0" applyFont="1" applyFill="1" applyBorder="1"/>
    <xf numFmtId="0" fontId="7" fillId="8" borderId="0" xfId="0" applyFont="1" applyFill="1" applyBorder="1" applyAlignment="1">
      <alignment horizontal="right"/>
    </xf>
    <xf numFmtId="0" fontId="7" fillId="8" borderId="0" xfId="0" applyFont="1" applyFill="1" applyBorder="1"/>
    <xf numFmtId="164" fontId="12" fillId="2" borderId="1" xfId="0" applyNumberFormat="1" applyFont="1" applyFill="1" applyBorder="1" applyAlignment="1">
      <alignment horizontal="center"/>
    </xf>
    <xf numFmtId="2" fontId="12" fillId="2" borderId="1" xfId="0" applyNumberFormat="1" applyFont="1" applyFill="1" applyBorder="1" applyAlignment="1">
      <alignment horizontal="center"/>
    </xf>
    <xf numFmtId="9" fontId="12" fillId="2" borderId="1" xfId="0" applyNumberFormat="1" applyFont="1" applyFill="1" applyBorder="1" applyAlignment="1">
      <alignment horizontal="center"/>
    </xf>
    <xf numFmtId="0" fontId="12" fillId="2" borderId="1" xfId="0" applyNumberFormat="1" applyFont="1" applyFill="1" applyBorder="1" applyAlignment="1">
      <alignment horizontal="center"/>
    </xf>
    <xf numFmtId="164" fontId="12" fillId="2" borderId="8" xfId="0" applyNumberFormat="1" applyFont="1" applyFill="1" applyBorder="1" applyAlignment="1">
      <alignment horizontal="center"/>
    </xf>
    <xf numFmtId="2" fontId="12" fillId="2" borderId="8" xfId="0" applyNumberFormat="1" applyFont="1" applyFill="1" applyBorder="1" applyAlignment="1">
      <alignment horizontal="center"/>
    </xf>
    <xf numFmtId="9" fontId="12" fillId="2" borderId="8" xfId="0" applyNumberFormat="1" applyFont="1" applyFill="1" applyBorder="1" applyAlignment="1">
      <alignment horizontal="center"/>
    </xf>
    <xf numFmtId="0" fontId="12" fillId="2" borderId="8" xfId="0" applyNumberFormat="1" applyFont="1" applyFill="1" applyBorder="1" applyAlignment="1">
      <alignment horizontal="center"/>
    </xf>
    <xf numFmtId="0" fontId="20" fillId="2" borderId="1" xfId="0" applyFont="1" applyFill="1" applyBorder="1" applyAlignment="1">
      <alignment horizontal="center"/>
    </xf>
    <xf numFmtId="0" fontId="20" fillId="2" borderId="0" xfId="0" applyFont="1" applyFill="1" applyAlignment="1">
      <alignment horizontal="center"/>
    </xf>
    <xf numFmtId="0" fontId="0" fillId="8" borderId="0" xfId="0" applyFill="1"/>
    <xf numFmtId="167" fontId="0" fillId="0" borderId="0" xfId="1" applyNumberFormat="1" applyFont="1"/>
    <xf numFmtId="14" fontId="0" fillId="3" borderId="0" xfId="0" applyNumberFormat="1" applyFill="1"/>
    <xf numFmtId="0" fontId="21" fillId="0" borderId="0" xfId="0" applyFont="1" applyAlignment="1">
      <alignment horizontal="center" vertical="center"/>
    </xf>
    <xf numFmtId="0" fontId="22" fillId="2" borderId="2" xfId="0" applyFont="1" applyFill="1" applyBorder="1" applyAlignment="1">
      <alignment wrapText="1"/>
    </xf>
    <xf numFmtId="0" fontId="22" fillId="2" borderId="0" xfId="0" applyFont="1" applyFill="1"/>
    <xf numFmtId="0" fontId="2" fillId="2" borderId="0" xfId="0" applyFont="1" applyFill="1" applyBorder="1" applyAlignment="1">
      <alignment horizontal="center"/>
    </xf>
    <xf numFmtId="14" fontId="23" fillId="0" borderId="0" xfId="0" applyNumberFormat="1" applyFont="1"/>
    <xf numFmtId="0" fontId="21" fillId="3" borderId="9" xfId="0" applyFont="1" applyFill="1" applyBorder="1"/>
    <xf numFmtId="0" fontId="24" fillId="2" borderId="31" xfId="0" applyFont="1" applyFill="1" applyBorder="1" applyAlignment="1">
      <alignment horizontal="center"/>
    </xf>
    <xf numFmtId="14" fontId="23" fillId="0" borderId="31" xfId="0" applyNumberFormat="1" applyFont="1" applyBorder="1"/>
    <xf numFmtId="0" fontId="23" fillId="0" borderId="31" xfId="0" applyFont="1" applyBorder="1"/>
    <xf numFmtId="0" fontId="23" fillId="0" borderId="5" xfId="0" applyFont="1" applyBorder="1"/>
    <xf numFmtId="0" fontId="23" fillId="0" borderId="0" xfId="0" applyFont="1"/>
    <xf numFmtId="9" fontId="2"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9" fontId="2" fillId="2" borderId="8" xfId="0" applyNumberFormat="1" applyFont="1" applyFill="1" applyBorder="1" applyAlignment="1">
      <alignment horizontal="center"/>
    </xf>
    <xf numFmtId="0" fontId="2" fillId="2" borderId="8" xfId="0" applyNumberFormat="1" applyFont="1" applyFill="1" applyBorder="1" applyAlignment="1">
      <alignment horizontal="center"/>
    </xf>
    <xf numFmtId="0" fontId="20" fillId="2" borderId="0" xfId="0" applyFont="1" applyFill="1" applyBorder="1" applyAlignment="1">
      <alignment horizontal="center"/>
    </xf>
    <xf numFmtId="164" fontId="20" fillId="2" borderId="1" xfId="0" applyNumberFormat="1" applyFont="1" applyFill="1" applyBorder="1" applyAlignment="1">
      <alignment horizontal="center"/>
    </xf>
    <xf numFmtId="0" fontId="20" fillId="2" borderId="2" xfId="0" applyFont="1" applyFill="1" applyBorder="1" applyAlignment="1">
      <alignment wrapText="1"/>
    </xf>
    <xf numFmtId="164" fontId="20" fillId="2" borderId="8" xfId="0" applyNumberFormat="1" applyFont="1" applyFill="1" applyBorder="1" applyAlignment="1">
      <alignment horizontal="center"/>
    </xf>
    <xf numFmtId="0" fontId="20" fillId="2" borderId="8" xfId="0" applyFont="1" applyFill="1" applyBorder="1" applyAlignment="1">
      <alignment horizontal="center"/>
    </xf>
    <xf numFmtId="0" fontId="20" fillId="2" borderId="28" xfId="0" applyFont="1" applyFill="1" applyBorder="1" applyAlignment="1">
      <alignment wrapText="1"/>
    </xf>
    <xf numFmtId="9" fontId="12" fillId="2" borderId="1" xfId="1" applyNumberFormat="1" applyFont="1" applyFill="1" applyBorder="1" applyAlignment="1">
      <alignment horizontal="center"/>
    </xf>
    <xf numFmtId="0" fontId="25" fillId="5" borderId="0" xfId="0" applyFont="1" applyFill="1"/>
    <xf numFmtId="0" fontId="26" fillId="5" borderId="0" xfId="0" applyFont="1" applyFill="1"/>
    <xf numFmtId="0" fontId="27" fillId="5" borderId="0" xfId="0" applyFont="1" applyFill="1"/>
    <xf numFmtId="0" fontId="0" fillId="5" borderId="0" xfId="0" applyFill="1"/>
    <xf numFmtId="14" fontId="0" fillId="3" borderId="0" xfId="0" applyNumberFormat="1" applyFill="1" applyAlignment="1">
      <alignment wrapText="1"/>
    </xf>
    <xf numFmtId="0" fontId="0" fillId="3" borderId="0" xfId="0" applyFill="1" applyAlignment="1">
      <alignment wrapText="1"/>
    </xf>
    <xf numFmtId="0" fontId="6" fillId="0" borderId="0" xfId="0" applyFont="1" applyFill="1" applyAlignment="1">
      <alignment horizontal="left" wrapText="1"/>
    </xf>
    <xf numFmtId="0" fontId="22" fillId="0" borderId="0" xfId="0" applyFont="1" applyFill="1" applyBorder="1" applyAlignment="1">
      <alignment horizontal="left" wrapText="1"/>
    </xf>
    <xf numFmtId="0" fontId="22" fillId="2" borderId="0" xfId="0" applyFont="1" applyFill="1" applyAlignment="1">
      <alignment wrapText="1"/>
    </xf>
    <xf numFmtId="0" fontId="0" fillId="9" borderId="0" xfId="0" applyFill="1"/>
    <xf numFmtId="14" fontId="0" fillId="9" borderId="0" xfId="0" applyNumberFormat="1" applyFill="1"/>
    <xf numFmtId="14" fontId="28" fillId="0" borderId="0" xfId="0" applyNumberFormat="1" applyFont="1"/>
    <xf numFmtId="0" fontId="19" fillId="0" borderId="0" xfId="0" applyFont="1" applyAlignment="1">
      <alignment horizontal="center" vertical="center"/>
    </xf>
    <xf numFmtId="0" fontId="18" fillId="0" borderId="0" xfId="0" applyFont="1" applyFill="1" applyBorder="1" applyAlignment="1">
      <alignment horizontal="center"/>
    </xf>
    <xf numFmtId="0" fontId="4" fillId="3" borderId="0" xfId="0" applyFont="1" applyFill="1" applyAlignment="1">
      <alignment horizontal="center"/>
    </xf>
    <xf numFmtId="0" fontId="7" fillId="0" borderId="11" xfId="0" applyFont="1" applyFill="1" applyBorder="1" applyAlignment="1" applyProtection="1">
      <alignment horizontal="left" wrapText="1"/>
      <protection locked="0"/>
    </xf>
    <xf numFmtId="0" fontId="7" fillId="0" borderId="12" xfId="0" applyFont="1" applyFill="1" applyBorder="1" applyAlignment="1" applyProtection="1">
      <alignment horizontal="left" wrapText="1"/>
      <protection locked="0"/>
    </xf>
    <xf numFmtId="0" fontId="0" fillId="0" borderId="0" xfId="0" applyAlignment="1">
      <alignment horizontal="left" vertical="top" wrapText="1"/>
    </xf>
    <xf numFmtId="0" fontId="0" fillId="0" borderId="0" xfId="0" applyAlignment="1">
      <alignment horizontal="left" wrapText="1"/>
    </xf>
    <xf numFmtId="0" fontId="23" fillId="0" borderId="0" xfId="0" applyFont="1" applyAlignment="1">
      <alignment horizontal="left" vertical="top" wrapText="1"/>
    </xf>
  </cellXfs>
  <cellStyles count="4">
    <cellStyle name="Hyperlink" xfId="2" builtinId="8"/>
    <cellStyle name="Normal" xfId="0" builtinId="0"/>
    <cellStyle name="Normal 2" xfId="3"/>
    <cellStyle name="Percent" xfId="1" builtinId="5"/>
  </cellStyles>
  <dxfs count="56">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4" formatCode="dd/mm/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4" formatCode="dd/mm/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dxf>
    <dxf>
      <border outline="0">
        <right style="thin">
          <color indexed="64"/>
        </right>
        <top style="thin">
          <color indexed="64"/>
        </top>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Arial"/>
        <scheme val="none"/>
      </font>
      <fill>
        <patternFill patternType="solid">
          <fgColor indexed="64"/>
          <bgColor rgb="FF00438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FF0000"/>
      </font>
    </dxf>
    <dxf>
      <font>
        <b val="0"/>
        <i val="0"/>
        <strike val="0"/>
        <condense val="0"/>
        <extend val="0"/>
        <outline val="0"/>
        <shadow val="0"/>
        <u val="none"/>
        <vertAlign val="baseline"/>
        <sz val="11"/>
        <color auto="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dd/mm/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dd/mm/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004380"/>
        </patternFill>
      </fill>
      <alignment horizontal="center" vertical="bottom" textRotation="0" wrapText="1" indent="0" justifyLastLine="0" shrinkToFit="0" readingOrder="0"/>
    </dxf>
    <dxf>
      <font>
        <color rgb="FFFF0000"/>
      </font>
    </dxf>
    <dxf>
      <font>
        <strike val="0"/>
        <outline val="0"/>
        <shadow val="0"/>
        <u val="none"/>
        <vertAlign val="baseline"/>
        <sz val="12"/>
        <color theme="1"/>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font>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004380"/>
        </patternFill>
      </fill>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numFmt numFmtId="19" formatCode="dd/mm/yyyy"/>
    </dxf>
    <dxf>
      <font>
        <strike val="0"/>
        <outline val="0"/>
        <shadow val="0"/>
        <u val="none"/>
        <vertAlign val="baseline"/>
        <sz val="12"/>
        <color theme="1"/>
        <name val="Calibri"/>
        <scheme val="minor"/>
      </font>
      <numFmt numFmtId="19" formatCode="dd/mm/yyyy"/>
    </dxf>
    <dxf>
      <numFmt numFmtId="19" formatCode="dd/mm/yyyy"/>
    </dxf>
  </dxfs>
  <tableStyles count="0" defaultTableStyle="TableStyleMedium2" defaultPivotStyle="PivotStyleLight16"/>
  <colors>
    <mruColors>
      <color rgb="FF004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weekday</a:t>
            </a:r>
            <a:r>
              <a:rPr lang="en-GB" baseline="0"/>
              <a:t> requests</a:t>
            </a:r>
          </a:p>
        </c:rich>
      </c:tx>
      <c:layout/>
      <c:overlay val="0"/>
      <c:spPr>
        <a:noFill/>
        <a:ln>
          <a:noFill/>
        </a:ln>
        <a:effectLst/>
      </c:spPr>
    </c:title>
    <c:autoTitleDeleted val="0"/>
    <c:plotArea>
      <c:layout/>
      <c:lineChart>
        <c:grouping val="standard"/>
        <c:varyColors val="0"/>
        <c:ser>
          <c:idx val="0"/>
          <c:order val="0"/>
          <c:tx>
            <c:strRef>
              <c:f>CalcRequests!$C$1</c:f>
              <c:strCache>
                <c:ptCount val="1"/>
                <c:pt idx="0">
                  <c:v>Average number requests</c:v>
                </c:pt>
              </c:strCache>
            </c:strRef>
          </c:tx>
          <c:marker>
            <c:symbol val="none"/>
          </c:marker>
          <c:cat>
            <c:strRef>
              <c:f>CalcRequests!$B$3:$B$7</c:f>
              <c:strCache>
                <c:ptCount val="5"/>
                <c:pt idx="0">
                  <c:v>Mon</c:v>
                </c:pt>
                <c:pt idx="1">
                  <c:v>Tue</c:v>
                </c:pt>
                <c:pt idx="2">
                  <c:v>Wed</c:v>
                </c:pt>
                <c:pt idx="3">
                  <c:v>Thu</c:v>
                </c:pt>
                <c:pt idx="4">
                  <c:v>Fri</c:v>
                </c:pt>
              </c:strCache>
            </c:strRef>
          </c:cat>
          <c:val>
            <c:numRef>
              <c:f>CalcRequests!$C$3:$C$7</c:f>
              <c:numCache>
                <c:formatCode>General</c:formatCode>
                <c:ptCount val="5"/>
                <c:pt idx="0">
                  <c:v>2.6363636363636362</c:v>
                </c:pt>
                <c:pt idx="1">
                  <c:v>2.6363636363636362</c:v>
                </c:pt>
                <c:pt idx="2">
                  <c:v>2.1818181818181817</c:v>
                </c:pt>
                <c:pt idx="3">
                  <c:v>2.9090909090909092</c:v>
                </c:pt>
                <c:pt idx="4">
                  <c:v>2.1818181818181817</c:v>
                </c:pt>
              </c:numCache>
            </c:numRef>
          </c:val>
          <c:smooth val="0"/>
          <c:extLst>
            <c:ext xmlns:c16="http://schemas.microsoft.com/office/drawing/2014/chart" uri="{C3380CC4-5D6E-409C-BE32-E72D297353CC}">
              <c16:uniqueId val="{00000000-0E8D-44FF-A358-D3859A9C4FC9}"/>
            </c:ext>
          </c:extLst>
        </c:ser>
        <c:ser>
          <c:idx val="2"/>
          <c:order val="1"/>
          <c:tx>
            <c:strRef>
              <c:f>CalcRequests!$D$1</c:f>
              <c:strCache>
                <c:ptCount val="1"/>
                <c:pt idx="0">
                  <c:v>Average Allocated</c:v>
                </c:pt>
              </c:strCache>
            </c:strRef>
          </c:tx>
          <c:spPr>
            <a:effectLst/>
          </c:spPr>
          <c:marker>
            <c:symbol val="none"/>
          </c:marker>
          <c:cat>
            <c:strRef>
              <c:f>CalcRequests!$B$3:$B$7</c:f>
              <c:strCache>
                <c:ptCount val="5"/>
                <c:pt idx="0">
                  <c:v>Mon</c:v>
                </c:pt>
                <c:pt idx="1">
                  <c:v>Tue</c:v>
                </c:pt>
                <c:pt idx="2">
                  <c:v>Wed</c:v>
                </c:pt>
                <c:pt idx="3">
                  <c:v>Thu</c:v>
                </c:pt>
                <c:pt idx="4">
                  <c:v>Fri</c:v>
                </c:pt>
              </c:strCache>
            </c:strRef>
          </c:cat>
          <c:val>
            <c:numRef>
              <c:f>CalcRequests!$D$3:$D$7</c:f>
              <c:numCache>
                <c:formatCode>General</c:formatCode>
                <c:ptCount val="5"/>
                <c:pt idx="0">
                  <c:v>6.0909090909090908</c:v>
                </c:pt>
                <c:pt idx="1">
                  <c:v>4.1818181818181817</c:v>
                </c:pt>
                <c:pt idx="2">
                  <c:v>4.9090909090909092</c:v>
                </c:pt>
                <c:pt idx="3">
                  <c:v>3.8181818181818183</c:v>
                </c:pt>
                <c:pt idx="4">
                  <c:v>3.5454545454545454</c:v>
                </c:pt>
              </c:numCache>
            </c:numRef>
          </c:val>
          <c:smooth val="0"/>
          <c:extLst>
            <c:ext xmlns:c16="http://schemas.microsoft.com/office/drawing/2014/chart" uri="{C3380CC4-5D6E-409C-BE32-E72D297353CC}">
              <c16:uniqueId val="{00000001-0E8D-44FF-A358-D3859A9C4FC9}"/>
            </c:ext>
          </c:extLst>
        </c:ser>
        <c:ser>
          <c:idx val="1"/>
          <c:order val="2"/>
          <c:tx>
            <c:strRef>
              <c:f>CalcRequests!$E$1</c:f>
              <c:strCache>
                <c:ptCount val="1"/>
                <c:pt idx="0">
                  <c:v>Average generated by practice</c:v>
                </c:pt>
              </c:strCache>
            </c:strRef>
          </c:tx>
          <c:spPr>
            <a:effectLst/>
          </c:spPr>
          <c:marker>
            <c:symbol val="none"/>
          </c:marker>
          <c:cat>
            <c:strRef>
              <c:f>CalcRequests!$B$3:$B$7</c:f>
              <c:strCache>
                <c:ptCount val="5"/>
                <c:pt idx="0">
                  <c:v>Mon</c:v>
                </c:pt>
                <c:pt idx="1">
                  <c:v>Tue</c:v>
                </c:pt>
                <c:pt idx="2">
                  <c:v>Wed</c:v>
                </c:pt>
                <c:pt idx="3">
                  <c:v>Thu</c:v>
                </c:pt>
                <c:pt idx="4">
                  <c:v>Fri</c:v>
                </c:pt>
              </c:strCache>
            </c:strRef>
          </c:cat>
          <c:val>
            <c:numRef>
              <c:f>CalcRequests!$E$3:$E$7</c:f>
              <c:numCache>
                <c:formatCode>General</c:formatCode>
                <c:ptCount val="5"/>
                <c:pt idx="0">
                  <c:v>4.8181818181818183</c:v>
                </c:pt>
                <c:pt idx="1">
                  <c:v>2.9090909090909092</c:v>
                </c:pt>
                <c:pt idx="2">
                  <c:v>3.9090909090909092</c:v>
                </c:pt>
                <c:pt idx="3">
                  <c:v>2.2727272727272729</c:v>
                </c:pt>
                <c:pt idx="4">
                  <c:v>2.6363636363636362</c:v>
                </c:pt>
              </c:numCache>
            </c:numRef>
          </c:val>
          <c:smooth val="0"/>
          <c:extLst>
            <c:ext xmlns:c16="http://schemas.microsoft.com/office/drawing/2014/chart" uri="{C3380CC4-5D6E-409C-BE32-E72D297353CC}">
              <c16:uniqueId val="{00000002-0E8D-44FF-A358-D3859A9C4FC9}"/>
            </c:ext>
          </c:extLst>
        </c:ser>
        <c:dLbls>
          <c:showLegendKey val="0"/>
          <c:showVal val="0"/>
          <c:showCatName val="0"/>
          <c:showSerName val="0"/>
          <c:showPercent val="0"/>
          <c:showBubbleSize val="0"/>
        </c:dLbls>
        <c:smooth val="0"/>
        <c:axId val="130650496"/>
        <c:axId val="130652032"/>
      </c:lineChart>
      <c:catAx>
        <c:axId val="13065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2032"/>
        <c:crosses val="autoZero"/>
        <c:auto val="1"/>
        <c:lblAlgn val="ctr"/>
        <c:lblOffset val="100"/>
        <c:noMultiLvlLbl val="0"/>
      </c:catAx>
      <c:valAx>
        <c:axId val="1306520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0496"/>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GP'!$B$3</c:f>
          <c:strCache>
            <c:ptCount val="1"/>
            <c:pt idx="0">
              <c:v>Percentage Home Visits with patient initiated GP contact within 48hrs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9085370761877773"/>
        </c:manualLayout>
      </c:layout>
      <c:lineChart>
        <c:grouping val="standard"/>
        <c:varyColors val="0"/>
        <c:ser>
          <c:idx val="1"/>
          <c:order val="0"/>
          <c:tx>
            <c:strRef>
              <c:f>'Run Chart GP'!$C$4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GP'!$C$5:$C$92</c:f>
              <c:numCache>
                <c:formatCode>0</c:formatCode>
                <c:ptCount val="88"/>
                <c:pt idx="0">
                  <c:v>0.15384615384615385</c:v>
                </c:pt>
                <c:pt idx="1">
                  <c:v>0</c:v>
                </c:pt>
                <c:pt idx="2">
                  <c:v>0.16666666666666666</c:v>
                </c:pt>
                <c:pt idx="3">
                  <c:v>0.1</c:v>
                </c:pt>
                <c:pt idx="4">
                  <c:v>0.26923076923076922</c:v>
                </c:pt>
                <c:pt idx="5">
                  <c:v>0.33333333333333331</c:v>
                </c:pt>
                <c:pt idx="6">
                  <c:v>0.16666666666666666</c:v>
                </c:pt>
                <c:pt idx="7">
                  <c:v>0.1875</c:v>
                </c:pt>
                <c:pt idx="8">
                  <c:v>0.15</c:v>
                </c:pt>
                <c:pt idx="9">
                  <c:v>0.1111111111111111</c:v>
                </c:pt>
                <c:pt idx="10">
                  <c:v>0.05</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8-5984-4EC2-978C-46EB95DFE9EC}"/>
            </c:ext>
          </c:extLst>
        </c:ser>
        <c:ser>
          <c:idx val="0"/>
          <c:order val="1"/>
          <c:tx>
            <c:strRef>
              <c:f>'Run Chart GP'!$D$4</c:f>
              <c:strCache>
                <c:ptCount val="1"/>
                <c:pt idx="0">
                  <c:v>Baseline Median</c:v>
                </c:pt>
              </c:strCache>
            </c:strRef>
          </c:tx>
          <c:spPr>
            <a:ln w="19050" cap="rnd">
              <a:solidFill>
                <a:schemeClr val="accent2"/>
              </a:solidFill>
              <a:round/>
            </a:ln>
            <a:effectLst/>
          </c:spPr>
          <c:marker>
            <c:symbol val="none"/>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GP'!$D$5:$D$92</c:f>
              <c:numCache>
                <c:formatCode>0.0</c:formatCode>
                <c:ptCount val="88"/>
                <c:pt idx="0">
                  <c:v>0.16025641025641024</c:v>
                </c:pt>
                <c:pt idx="1">
                  <c:v>0.16025641025641024</c:v>
                </c:pt>
                <c:pt idx="2">
                  <c:v>0.16025641025641024</c:v>
                </c:pt>
                <c:pt idx="3">
                  <c:v>0.16025641025641024</c:v>
                </c:pt>
                <c:pt idx="4">
                  <c:v>0.16025641025641024</c:v>
                </c:pt>
                <c:pt idx="5">
                  <c:v>0.16025641025641024</c:v>
                </c:pt>
                <c:pt idx="6">
                  <c:v>0.16025641025641024</c:v>
                </c:pt>
                <c:pt idx="7">
                  <c:v>0.16025641025641024</c:v>
                </c:pt>
                <c:pt idx="8">
                  <c:v>0.16025641025641024</c:v>
                </c:pt>
                <c:pt idx="9">
                  <c:v>0.16025641025641024</c:v>
                </c:pt>
                <c:pt idx="10">
                  <c:v>0.16025641025641024</c:v>
                </c:pt>
                <c:pt idx="11">
                  <c:v>0.16025641025641024</c:v>
                </c:pt>
              </c:numCache>
            </c:numRef>
          </c:val>
          <c:smooth val="0"/>
          <c:extLst>
            <c:ext xmlns:c16="http://schemas.microsoft.com/office/drawing/2014/chart" uri="{C3380CC4-5D6E-409C-BE32-E72D297353CC}">
              <c16:uniqueId val="{00000059-5984-4EC2-978C-46EB95DFE9EC}"/>
            </c:ext>
          </c:extLst>
        </c:ser>
        <c:ser>
          <c:idx val="2"/>
          <c:order val="2"/>
          <c:tx>
            <c:strRef>
              <c:f>'Run Chart GP'!$E$4</c:f>
              <c:strCache>
                <c:ptCount val="1"/>
                <c:pt idx="0">
                  <c:v>Extended Median</c:v>
                </c:pt>
              </c:strCache>
            </c:strRef>
          </c:tx>
          <c:spPr>
            <a:ln w="19050" cap="rnd">
              <a:solidFill>
                <a:schemeClr val="accent2"/>
              </a:solidFill>
              <a:prstDash val="sysDash"/>
              <a:round/>
            </a:ln>
            <a:effectLst/>
          </c:spPr>
          <c:marker>
            <c:symbol val="none"/>
          </c:marker>
          <c:dLbls>
            <c:dLbl>
              <c:idx val="10"/>
              <c:tx>
                <c:rich>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r>
                      <a:rPr lang="en-US" sz="1000"/>
                      <a:t>Baseline median</a:t>
                    </a:r>
                    <a:r>
                      <a:rPr lang="en-US" sz="1000" baseline="0"/>
                      <a:t> = </a:t>
                    </a:r>
                  </a:p>
                  <a:p>
                    <a:pPr>
                      <a:defRPr sz="1000" b="0" i="0" u="none" strike="noStrike" kern="1200" baseline="0">
                        <a:solidFill>
                          <a:sysClr val="windowText" lastClr="000000"/>
                        </a:solidFill>
                        <a:latin typeface="+mn-lt"/>
                        <a:ea typeface="+mn-ea"/>
                        <a:cs typeface="+mn-cs"/>
                      </a:defRPr>
                    </a:pPr>
                    <a:fld id="{C10F7933-3181-4EAC-8808-9883B5128D55}" type="VALUE">
                      <a:rPr lang="en-US" sz="1000"/>
                      <a:pPr>
                        <a:defRPr sz="1000" b="0" i="0" u="none" strike="noStrike" kern="1200" baseline="0">
                          <a:solidFill>
                            <a:sysClr val="windowText" lastClr="000000"/>
                          </a:solidFill>
                          <a:latin typeface="+mn-lt"/>
                          <a:ea typeface="+mn-ea"/>
                          <a:cs typeface="+mn-cs"/>
                        </a:defRPr>
                      </a:pPr>
                      <a:t>[VALUE]</a:t>
                    </a:fld>
                    <a:endParaRPr lang="en-GB"/>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106F-4A84-B0C8-CD066687EE3C}"/>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GP'!$E$5:$E$92</c:f>
              <c:numCache>
                <c:formatCode>General</c:formatCode>
                <c:ptCount val="88"/>
                <c:pt idx="11" formatCode="0.0">
                  <c:v>0.16025641025641024</c:v>
                </c:pt>
                <c:pt idx="12" formatCode="0.0">
                  <c:v>0.16025641025641024</c:v>
                </c:pt>
                <c:pt idx="13" formatCode="0.0">
                  <c:v>0.16025641025641024</c:v>
                </c:pt>
                <c:pt idx="14" formatCode="0.0">
                  <c:v>0.16025641025641024</c:v>
                </c:pt>
                <c:pt idx="15" formatCode="0.0">
                  <c:v>0.16025641025641024</c:v>
                </c:pt>
                <c:pt idx="16" formatCode="0.0">
                  <c:v>0.16025641025641024</c:v>
                </c:pt>
                <c:pt idx="17" formatCode="0.0">
                  <c:v>0.16025641025641024</c:v>
                </c:pt>
                <c:pt idx="18" formatCode="0.0">
                  <c:v>0.16025641025641024</c:v>
                </c:pt>
                <c:pt idx="19" formatCode="0.0">
                  <c:v>0.16025641025641024</c:v>
                </c:pt>
                <c:pt idx="20" formatCode="0.0">
                  <c:v>0.16025641025641024</c:v>
                </c:pt>
                <c:pt idx="21" formatCode="0.0">
                  <c:v>0.16025641025641024</c:v>
                </c:pt>
                <c:pt idx="22" formatCode="0.0">
                  <c:v>0.16025641025641024</c:v>
                </c:pt>
                <c:pt idx="23" formatCode="0.0">
                  <c:v>0.16025641025641024</c:v>
                </c:pt>
                <c:pt idx="24" formatCode="0.0">
                  <c:v>0.16025641025641024</c:v>
                </c:pt>
                <c:pt idx="25" formatCode="0.0">
                  <c:v>0.16025641025641024</c:v>
                </c:pt>
                <c:pt idx="26" formatCode="0.0">
                  <c:v>0.16025641025641024</c:v>
                </c:pt>
                <c:pt idx="27" formatCode="0.0">
                  <c:v>0.16025641025641024</c:v>
                </c:pt>
                <c:pt idx="28" formatCode="0.0">
                  <c:v>0.16025641025641024</c:v>
                </c:pt>
                <c:pt idx="29" formatCode="0.0">
                  <c:v>0.16025641025641024</c:v>
                </c:pt>
                <c:pt idx="30" formatCode="0.0">
                  <c:v>0.16025641025641024</c:v>
                </c:pt>
                <c:pt idx="31" formatCode="0.0">
                  <c:v>0.16025641025641024</c:v>
                </c:pt>
                <c:pt idx="32" formatCode="0.0">
                  <c:v>0.16025641025641024</c:v>
                </c:pt>
                <c:pt idx="33" formatCode="0.0">
                  <c:v>0.16025641025641024</c:v>
                </c:pt>
                <c:pt idx="34" formatCode="0.0">
                  <c:v>0.16025641025641024</c:v>
                </c:pt>
                <c:pt idx="35" formatCode="0.0">
                  <c:v>0.16025641025641024</c:v>
                </c:pt>
                <c:pt idx="36" formatCode="0.0">
                  <c:v>0.16025641025641024</c:v>
                </c:pt>
                <c:pt idx="37" formatCode="0.0">
                  <c:v>0.16025641025641024</c:v>
                </c:pt>
                <c:pt idx="38" formatCode="0.0">
                  <c:v>0.16025641025641024</c:v>
                </c:pt>
                <c:pt idx="39" formatCode="0.0">
                  <c:v>0.16025641025641024</c:v>
                </c:pt>
                <c:pt idx="40" formatCode="0.0">
                  <c:v>0.16025641025641024</c:v>
                </c:pt>
                <c:pt idx="41" formatCode="0.0">
                  <c:v>0.16025641025641024</c:v>
                </c:pt>
                <c:pt idx="42" formatCode="0.0">
                  <c:v>0.16025641025641024</c:v>
                </c:pt>
                <c:pt idx="43" formatCode="0.0">
                  <c:v>0.16025641025641024</c:v>
                </c:pt>
                <c:pt idx="44" formatCode="0.0">
                  <c:v>0.16025641025641024</c:v>
                </c:pt>
                <c:pt idx="45" formatCode="0.0">
                  <c:v>0.16025641025641024</c:v>
                </c:pt>
                <c:pt idx="46" formatCode="0.0">
                  <c:v>0.16025641025641024</c:v>
                </c:pt>
                <c:pt idx="47" formatCode="0.0">
                  <c:v>0.16025641025641024</c:v>
                </c:pt>
                <c:pt idx="48" formatCode="0.0">
                  <c:v>0.16025641025641024</c:v>
                </c:pt>
                <c:pt idx="49" formatCode="0.0">
                  <c:v>0.16025641025641024</c:v>
                </c:pt>
                <c:pt idx="50" formatCode="0.0">
                  <c:v>0.16025641025641024</c:v>
                </c:pt>
                <c:pt idx="51" formatCode="0.0">
                  <c:v>0.16025641025641024</c:v>
                </c:pt>
                <c:pt idx="52" formatCode="0.0">
                  <c:v>0.16025641025641024</c:v>
                </c:pt>
                <c:pt idx="53" formatCode="0.0">
                  <c:v>0.16025641025641024</c:v>
                </c:pt>
                <c:pt idx="54" formatCode="0.0">
                  <c:v>0.16025641025641024</c:v>
                </c:pt>
                <c:pt idx="55" formatCode="0.0">
                  <c:v>0.16025641025641024</c:v>
                </c:pt>
                <c:pt idx="56" formatCode="0.0">
                  <c:v>0.16025641025641024</c:v>
                </c:pt>
                <c:pt idx="57" formatCode="0.0">
                  <c:v>0.16025641025641024</c:v>
                </c:pt>
                <c:pt idx="58" formatCode="0.0">
                  <c:v>0.16025641025641024</c:v>
                </c:pt>
                <c:pt idx="59" formatCode="0.0">
                  <c:v>0.16025641025641024</c:v>
                </c:pt>
                <c:pt idx="60" formatCode="0.0">
                  <c:v>0.16025641025641024</c:v>
                </c:pt>
                <c:pt idx="61" formatCode="0.0">
                  <c:v>0.16025641025641024</c:v>
                </c:pt>
                <c:pt idx="62" formatCode="0.0">
                  <c:v>0.16025641025641024</c:v>
                </c:pt>
                <c:pt idx="63" formatCode="0.0">
                  <c:v>0.16025641025641024</c:v>
                </c:pt>
                <c:pt idx="64" formatCode="0.0">
                  <c:v>0.16025641025641024</c:v>
                </c:pt>
                <c:pt idx="65" formatCode="0.0">
                  <c:v>0.16025641025641024</c:v>
                </c:pt>
                <c:pt idx="66" formatCode="0.0">
                  <c:v>0.16025641025641024</c:v>
                </c:pt>
                <c:pt idx="67" formatCode="0.0">
                  <c:v>0.16025641025641024</c:v>
                </c:pt>
                <c:pt idx="68" formatCode="0.0">
                  <c:v>0.16025641025641024</c:v>
                </c:pt>
                <c:pt idx="69" formatCode="0.0">
                  <c:v>0.16025641025641024</c:v>
                </c:pt>
                <c:pt idx="70" formatCode="0.0">
                  <c:v>0.16025641025641024</c:v>
                </c:pt>
                <c:pt idx="71" formatCode="0.0">
                  <c:v>0.16025641025641024</c:v>
                </c:pt>
                <c:pt idx="72" formatCode="0.0">
                  <c:v>0.16025641025641024</c:v>
                </c:pt>
                <c:pt idx="73" formatCode="0.0">
                  <c:v>0.16025641025641024</c:v>
                </c:pt>
                <c:pt idx="74" formatCode="0.0">
                  <c:v>0.16025641025641024</c:v>
                </c:pt>
                <c:pt idx="75" formatCode="0.0">
                  <c:v>0.16025641025641024</c:v>
                </c:pt>
                <c:pt idx="76" formatCode="0.0">
                  <c:v>0.16025641025641024</c:v>
                </c:pt>
                <c:pt idx="77" formatCode="0.0">
                  <c:v>0.16025641025641024</c:v>
                </c:pt>
                <c:pt idx="78" formatCode="0.0">
                  <c:v>0.16025641025641024</c:v>
                </c:pt>
                <c:pt idx="79" formatCode="0.0">
                  <c:v>0.16025641025641024</c:v>
                </c:pt>
                <c:pt idx="80" formatCode="0.0">
                  <c:v>0.16025641025641024</c:v>
                </c:pt>
                <c:pt idx="81" formatCode="0.0">
                  <c:v>0.16025641025641024</c:v>
                </c:pt>
                <c:pt idx="82" formatCode="0.0">
                  <c:v>0.16025641025641024</c:v>
                </c:pt>
                <c:pt idx="83" formatCode="0.0">
                  <c:v>0.16025641025641024</c:v>
                </c:pt>
                <c:pt idx="84" formatCode="0.0">
                  <c:v>0.16025641025641024</c:v>
                </c:pt>
                <c:pt idx="85" formatCode="0.0">
                  <c:v>0.16025641025641024</c:v>
                </c:pt>
                <c:pt idx="86" formatCode="0.0">
                  <c:v>0.16025641025641024</c:v>
                </c:pt>
                <c:pt idx="87" formatCode="0.0">
                  <c:v>0.16025641025641024</c:v>
                </c:pt>
              </c:numCache>
            </c:numRef>
          </c:val>
          <c:smooth val="0"/>
          <c:extLst>
            <c:ext xmlns:c16="http://schemas.microsoft.com/office/drawing/2014/chart" uri="{C3380CC4-5D6E-409C-BE32-E72D297353CC}">
              <c16:uniqueId val="{0000005A-5984-4EC2-978C-46EB95DFE9EC}"/>
            </c:ext>
          </c:extLst>
        </c:ser>
        <c:ser>
          <c:idx val="3"/>
          <c:order val="3"/>
          <c:tx>
            <c:strRef>
              <c:f>'Run Chart GP'!$F$4</c:f>
              <c:strCache>
                <c:ptCount val="1"/>
                <c:pt idx="0">
                  <c:v>New Median</c:v>
                </c:pt>
              </c:strCache>
            </c:strRef>
          </c:tx>
          <c:spPr>
            <a:ln w="19050" cap="rnd">
              <a:solidFill>
                <a:schemeClr val="accent2"/>
              </a:solidFill>
              <a:round/>
            </a:ln>
            <a:effectLst/>
          </c:spPr>
          <c:marker>
            <c:symbol val="none"/>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GP'!$F$5:$F$92</c:f>
              <c:numCache>
                <c:formatCode>General</c:formatCode>
                <c:ptCount val="88"/>
              </c:numCache>
            </c:numRef>
          </c:val>
          <c:smooth val="0"/>
          <c:extLst>
            <c:ext xmlns:c16="http://schemas.microsoft.com/office/drawing/2014/chart" uri="{C3380CC4-5D6E-409C-BE32-E72D297353CC}">
              <c16:uniqueId val="{0000005B-5984-4EC2-978C-46EB95DFE9EC}"/>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C-5984-4EC2-978C-46EB95DFE9EC}"/>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D-5984-4EC2-978C-46EB95DFE9EC}"/>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E-5984-4EC2-978C-46EB95DFE9EC}"/>
            </c:ext>
          </c:extLst>
        </c:ser>
        <c:ser>
          <c:idx val="7"/>
          <c:order val="7"/>
          <c:tx>
            <c:v>Label series</c:v>
          </c:tx>
          <c:spPr>
            <a:ln>
              <a:noFill/>
            </a:ln>
          </c:spPr>
          <c:marker>
            <c:symbol val="none"/>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F3-47C3-B153-4E645DB20B39}"/>
                </c:ext>
              </c:extLst>
            </c:dLbl>
            <c:dLbl>
              <c:idx val="1"/>
              <c:tx>
                <c:rich>
                  <a:bodyPr/>
                  <a:lstStyle/>
                  <a:p>
                    <a:fld id="{D0052BBB-5760-4261-B640-A6FB221E83B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3F3-47C3-B153-4E645DB20B39}"/>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F3-47C3-B153-4E645DB20B39}"/>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F3-47C3-B153-4E645DB20B39}"/>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F3-47C3-B153-4E645DB20B39}"/>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F3-47C3-B153-4E645DB20B39}"/>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F3-47C3-B153-4E645DB20B39}"/>
                </c:ext>
              </c:extLst>
            </c:dLbl>
            <c:dLbl>
              <c:idx val="7"/>
              <c:tx>
                <c:rich>
                  <a:bodyPr/>
                  <a:lstStyle/>
                  <a:p>
                    <a:fld id="{41AA60FE-7914-4002-B4D3-E07AD8D19A8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3F3-47C3-B153-4E645DB20B39}"/>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F3-47C3-B153-4E645DB20B39}"/>
                </c:ext>
              </c:extLst>
            </c:dLbl>
            <c:dLbl>
              <c:idx val="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F3-47C3-B153-4E645DB20B39}"/>
                </c:ext>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F3-47C3-B153-4E645DB20B39}"/>
                </c:ext>
              </c:extLst>
            </c:dLbl>
            <c:dLbl>
              <c:idx val="1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F3-47C3-B153-4E645DB20B39}"/>
                </c:ext>
              </c:extLst>
            </c:dLbl>
            <c:dLbl>
              <c:idx val="12"/>
              <c:tx>
                <c:rich>
                  <a:bodyPr/>
                  <a:lstStyle/>
                  <a:p>
                    <a:fld id="{6B2BA426-FA8A-4E94-8111-26CFCADA9BD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3F3-47C3-B153-4E645DB20B39}"/>
                </c:ext>
              </c:extLst>
            </c:dLbl>
            <c:dLbl>
              <c:idx val="13"/>
              <c:tx>
                <c:rich>
                  <a:bodyPr/>
                  <a:lstStyle/>
                  <a:p>
                    <a:fld id="{4A12EA7F-D33C-41C7-8351-681B1FA7559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3F3-47C3-B153-4E645DB20B39}"/>
                </c:ext>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F3-47C3-B153-4E645DB20B39}"/>
                </c:ext>
              </c:extLst>
            </c:dLbl>
            <c:dLbl>
              <c:idx val="15"/>
              <c:tx>
                <c:rich>
                  <a:bodyPr/>
                  <a:lstStyle/>
                  <a:p>
                    <a:fld id="{0D5038EC-A2B7-4971-B5E0-B224E63485C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3F3-47C3-B153-4E645DB20B39}"/>
                </c:ext>
              </c:extLst>
            </c:dLbl>
            <c:dLbl>
              <c:idx val="1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F3-47C3-B153-4E645DB20B39}"/>
                </c:ext>
              </c:extLst>
            </c:dLbl>
            <c:dLbl>
              <c:idx val="1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F3-47C3-B153-4E645DB20B39}"/>
                </c:ext>
              </c:extLst>
            </c:dLbl>
            <c:dLbl>
              <c:idx val="1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F3-47C3-B153-4E645DB20B39}"/>
                </c:ext>
              </c:extLst>
            </c:dLbl>
            <c:dLbl>
              <c:idx val="1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F3-47C3-B153-4E645DB20B39}"/>
                </c:ext>
              </c:extLst>
            </c:dLbl>
            <c:dLbl>
              <c:idx val="2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3F3-47C3-B153-4E645DB20B39}"/>
                </c:ext>
              </c:extLst>
            </c:dLbl>
            <c:dLbl>
              <c:idx val="2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3F3-47C3-B153-4E645DB20B39}"/>
                </c:ext>
              </c:extLst>
            </c:dLbl>
            <c:dLbl>
              <c:idx val="2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3F3-47C3-B153-4E645DB20B39}"/>
                </c:ext>
              </c:extLst>
            </c:dLbl>
            <c:dLbl>
              <c:idx val="2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3F3-47C3-B153-4E645DB20B39}"/>
                </c:ext>
              </c:extLst>
            </c:dLbl>
            <c:dLbl>
              <c:idx val="2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3F3-47C3-B153-4E645DB20B39}"/>
                </c:ext>
              </c:extLst>
            </c:dLbl>
            <c:dLbl>
              <c:idx val="2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3F3-47C3-B153-4E645DB20B39}"/>
                </c:ext>
              </c:extLst>
            </c:dLbl>
            <c:dLbl>
              <c:idx val="2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3F3-47C3-B153-4E645DB20B39}"/>
                </c:ext>
              </c:extLst>
            </c:dLbl>
            <c:dLbl>
              <c:idx val="2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3F3-47C3-B153-4E645DB20B39}"/>
                </c:ext>
              </c:extLst>
            </c:dLbl>
            <c:dLbl>
              <c:idx val="2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3F3-47C3-B153-4E645DB20B39}"/>
                </c:ext>
              </c:extLst>
            </c:dLbl>
            <c:dLbl>
              <c:idx val="2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3F3-47C3-B153-4E645DB20B39}"/>
                </c:ext>
              </c:extLst>
            </c:dLbl>
            <c:dLbl>
              <c:idx val="3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3F3-47C3-B153-4E645DB20B39}"/>
                </c:ext>
              </c:extLst>
            </c:dLbl>
            <c:dLbl>
              <c:idx val="3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3F3-47C3-B153-4E645DB20B39}"/>
                </c:ext>
              </c:extLst>
            </c:dLbl>
            <c:dLbl>
              <c:idx val="3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3F3-47C3-B153-4E645DB20B39}"/>
                </c:ext>
              </c:extLst>
            </c:dLbl>
            <c:dLbl>
              <c:idx val="3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3F3-47C3-B153-4E645DB20B39}"/>
                </c:ext>
              </c:extLst>
            </c:dLbl>
            <c:dLbl>
              <c:idx val="3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3F3-47C3-B153-4E645DB20B39}"/>
                </c:ext>
              </c:extLst>
            </c:dLbl>
            <c:dLbl>
              <c:idx val="3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3F3-47C3-B153-4E645DB20B39}"/>
                </c:ext>
              </c:extLst>
            </c:dLbl>
            <c:dLbl>
              <c:idx val="3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3F3-47C3-B153-4E645DB20B39}"/>
                </c:ext>
              </c:extLst>
            </c:dLbl>
            <c:dLbl>
              <c:idx val="3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3F3-47C3-B153-4E645DB20B39}"/>
                </c:ext>
              </c:extLst>
            </c:dLbl>
            <c:dLbl>
              <c:idx val="3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3F3-47C3-B153-4E645DB20B39}"/>
                </c:ext>
              </c:extLst>
            </c:dLbl>
            <c:dLbl>
              <c:idx val="3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3F3-47C3-B153-4E645DB20B39}"/>
                </c:ext>
              </c:extLst>
            </c:dLbl>
            <c:dLbl>
              <c:idx val="4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3F3-47C3-B153-4E645DB20B39}"/>
                </c:ext>
              </c:extLst>
            </c:dLbl>
            <c:dLbl>
              <c:idx val="4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3F3-47C3-B153-4E645DB20B39}"/>
                </c:ext>
              </c:extLst>
            </c:dLbl>
            <c:dLbl>
              <c:idx val="4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3F3-47C3-B153-4E645DB20B39}"/>
                </c:ext>
              </c:extLst>
            </c:dLbl>
            <c:dLbl>
              <c:idx val="4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3F3-47C3-B153-4E645DB20B39}"/>
                </c:ext>
              </c:extLst>
            </c:dLbl>
            <c:dLbl>
              <c:idx val="4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3F3-47C3-B153-4E645DB20B39}"/>
                </c:ext>
              </c:extLst>
            </c:dLbl>
            <c:dLbl>
              <c:idx val="4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3F3-47C3-B153-4E645DB20B39}"/>
                </c:ext>
              </c:extLst>
            </c:dLbl>
            <c:dLbl>
              <c:idx val="4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3F3-47C3-B153-4E645DB20B39}"/>
                </c:ext>
              </c:extLst>
            </c:dLbl>
            <c:dLbl>
              <c:idx val="4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3F3-47C3-B153-4E645DB20B39}"/>
                </c:ext>
              </c:extLst>
            </c:dLbl>
            <c:dLbl>
              <c:idx val="4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73F3-47C3-B153-4E645DB20B39}"/>
                </c:ext>
              </c:extLst>
            </c:dLbl>
            <c:dLbl>
              <c:idx val="4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73F3-47C3-B153-4E645DB20B39}"/>
                </c:ext>
              </c:extLst>
            </c:dLbl>
            <c:dLbl>
              <c:idx val="5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3F3-47C3-B153-4E645DB20B39}"/>
                </c:ext>
              </c:extLst>
            </c:dLbl>
            <c:dLbl>
              <c:idx val="5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3F3-47C3-B153-4E645DB20B39}"/>
                </c:ext>
              </c:extLst>
            </c:dLbl>
            <c:dLbl>
              <c:idx val="5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3F3-47C3-B153-4E645DB20B39}"/>
                </c:ext>
              </c:extLst>
            </c:dLbl>
            <c:dLbl>
              <c:idx val="5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3F3-47C3-B153-4E645DB20B39}"/>
                </c:ext>
              </c:extLst>
            </c:dLbl>
            <c:dLbl>
              <c:idx val="5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3F3-47C3-B153-4E645DB20B39}"/>
                </c:ext>
              </c:extLst>
            </c:dLbl>
            <c:dLbl>
              <c:idx val="5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3F3-47C3-B153-4E645DB20B39}"/>
                </c:ext>
              </c:extLst>
            </c:dLbl>
            <c:dLbl>
              <c:idx val="5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73F3-47C3-B153-4E645DB20B39}"/>
                </c:ext>
              </c:extLst>
            </c:dLbl>
            <c:dLbl>
              <c:idx val="5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3F3-47C3-B153-4E645DB20B39}"/>
                </c:ext>
              </c:extLst>
            </c:dLbl>
            <c:dLbl>
              <c:idx val="5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3F3-47C3-B153-4E645DB20B39}"/>
                </c:ext>
              </c:extLst>
            </c:dLbl>
            <c:dLbl>
              <c:idx val="5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3F3-47C3-B153-4E645DB20B39}"/>
                </c:ext>
              </c:extLst>
            </c:dLbl>
            <c:dLbl>
              <c:idx val="6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73F3-47C3-B153-4E645DB20B39}"/>
                </c:ext>
              </c:extLst>
            </c:dLbl>
            <c:dLbl>
              <c:idx val="6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3F3-47C3-B153-4E645DB20B39}"/>
                </c:ext>
              </c:extLst>
            </c:dLbl>
            <c:dLbl>
              <c:idx val="6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3F3-47C3-B153-4E645DB20B39}"/>
                </c:ext>
              </c:extLst>
            </c:dLbl>
            <c:dLbl>
              <c:idx val="63"/>
              <c:tx>
                <c:rich>
                  <a:bodyPr/>
                  <a:lstStyle/>
                  <a:p>
                    <a:fld id="{7E4E459A-96BD-48AD-AFBF-216F96AA868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73F3-47C3-B153-4E645DB20B39}"/>
                </c:ext>
              </c:extLst>
            </c:dLbl>
            <c:dLbl>
              <c:idx val="6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3F3-47C3-B153-4E645DB20B39}"/>
                </c:ext>
              </c:extLst>
            </c:dLbl>
            <c:dLbl>
              <c:idx val="6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73F3-47C3-B153-4E645DB20B39}"/>
                </c:ext>
              </c:extLst>
            </c:dLbl>
            <c:dLbl>
              <c:idx val="6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73F3-47C3-B153-4E645DB20B39}"/>
                </c:ext>
              </c:extLst>
            </c:dLbl>
            <c:dLbl>
              <c:idx val="6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73F3-47C3-B153-4E645DB20B39}"/>
                </c:ext>
              </c:extLst>
            </c:dLbl>
            <c:dLbl>
              <c:idx val="6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73F3-47C3-B153-4E645DB20B39}"/>
                </c:ext>
              </c:extLst>
            </c:dLbl>
            <c:dLbl>
              <c:idx val="6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73F3-47C3-B153-4E645DB20B39}"/>
                </c:ext>
              </c:extLst>
            </c:dLbl>
            <c:dLbl>
              <c:idx val="7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3F3-47C3-B153-4E645DB20B39}"/>
                </c:ext>
              </c:extLst>
            </c:dLbl>
            <c:dLbl>
              <c:idx val="7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3F3-47C3-B153-4E645DB20B39}"/>
                </c:ext>
              </c:extLst>
            </c:dLbl>
            <c:dLbl>
              <c:idx val="7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73F3-47C3-B153-4E645DB20B39}"/>
                </c:ext>
              </c:extLst>
            </c:dLbl>
            <c:dLbl>
              <c:idx val="7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73F3-47C3-B153-4E645DB20B39}"/>
                </c:ext>
              </c:extLst>
            </c:dLbl>
            <c:dLbl>
              <c:idx val="7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73F3-47C3-B153-4E645DB20B39}"/>
                </c:ext>
              </c:extLst>
            </c:dLbl>
            <c:dLbl>
              <c:idx val="7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73F3-47C3-B153-4E645DB20B39}"/>
                </c:ext>
              </c:extLst>
            </c:dLbl>
            <c:dLbl>
              <c:idx val="7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73F3-47C3-B153-4E645DB20B39}"/>
                </c:ext>
              </c:extLst>
            </c:dLbl>
            <c:dLbl>
              <c:idx val="7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73F3-47C3-B153-4E645DB20B39}"/>
                </c:ext>
              </c:extLst>
            </c:dLbl>
            <c:dLbl>
              <c:idx val="7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73F3-47C3-B153-4E645DB20B39}"/>
                </c:ext>
              </c:extLst>
            </c:dLbl>
            <c:dLbl>
              <c:idx val="7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73F3-47C3-B153-4E645DB20B39}"/>
                </c:ext>
              </c:extLst>
            </c:dLbl>
            <c:dLbl>
              <c:idx val="8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3F3-47C3-B153-4E645DB20B39}"/>
                </c:ext>
              </c:extLst>
            </c:dLbl>
            <c:dLbl>
              <c:idx val="8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73F3-47C3-B153-4E645DB20B39}"/>
                </c:ext>
              </c:extLst>
            </c:dLbl>
            <c:dLbl>
              <c:idx val="8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73F3-47C3-B153-4E645DB20B39}"/>
                </c:ext>
              </c:extLst>
            </c:dLbl>
            <c:dLbl>
              <c:idx val="8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73F3-47C3-B153-4E645DB20B39}"/>
                </c:ext>
              </c:extLst>
            </c:dLbl>
            <c:dLbl>
              <c:idx val="8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73F3-47C3-B153-4E645DB20B39}"/>
                </c:ext>
              </c:extLst>
            </c:dLbl>
            <c:dLbl>
              <c:idx val="8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73F3-47C3-B153-4E645DB20B39}"/>
                </c:ext>
              </c:extLst>
            </c:dLbl>
            <c:dLbl>
              <c:idx val="8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73F3-47C3-B153-4E645DB20B39}"/>
                </c:ext>
              </c:extLst>
            </c:dLbl>
            <c:dLbl>
              <c:idx val="8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73F3-47C3-B153-4E645DB20B39}"/>
                </c:ext>
              </c:extLst>
            </c:dLbl>
            <c:spPr>
              <a:solidFill>
                <a:schemeClr val="bg1">
                  <a:alpha val="67000"/>
                </a:schemeClr>
              </a:solidFill>
              <a:ln>
                <a:noFill/>
              </a:ln>
              <a:effectLst/>
            </c:spPr>
            <c:txPr>
              <a:bodyPr wrap="square" lIns="38100" tIns="19050" rIns="38100" bIns="19050" anchor="ctr">
                <a:spAutoFit/>
              </a:bodyPr>
              <a:lstStyle/>
              <a:p>
                <a:pPr>
                  <a:defRPr sz="1050"/>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GP'!$T$5:$T$92</c:f>
              <c:numCache>
                <c:formatCode>General</c:formatCode>
                <c:ptCount val="88"/>
                <c:pt idx="0">
                  <c:v>0.15384615384615385</c:v>
                </c:pt>
                <c:pt idx="1">
                  <c:v>#N/A</c:v>
                </c:pt>
                <c:pt idx="2">
                  <c:v>0.16666666666666666</c:v>
                </c:pt>
                <c:pt idx="3">
                  <c:v>#N/A</c:v>
                </c:pt>
                <c:pt idx="4">
                  <c:v>#N/A</c:v>
                </c:pt>
                <c:pt idx="5">
                  <c:v>#N/A</c:v>
                </c:pt>
                <c:pt idx="6">
                  <c:v>#N/A</c:v>
                </c:pt>
                <c:pt idx="7">
                  <c:v>#N/A</c:v>
                </c:pt>
                <c:pt idx="8">
                  <c:v>0.15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GP'!$J$5:$J$92</c15:f>
                <c15:dlblRangeCache>
                  <c:ptCount val="88"/>
                  <c:pt idx="0">
                    <c:v>Test 1</c:v>
                  </c:pt>
                  <c:pt idx="2">
                    <c:v>Test 2</c:v>
                  </c:pt>
                  <c:pt idx="8">
                    <c:v>Test 3</c:v>
                  </c:pt>
                </c15:dlblRangeCache>
              </c15:datalabelsRange>
            </c:ext>
            <c:ext xmlns:c16="http://schemas.microsoft.com/office/drawing/2014/chart" uri="{C3380CC4-5D6E-409C-BE32-E72D297353CC}">
              <c16:uniqueId val="{00000000-73F3-47C3-B153-4E645DB20B39}"/>
            </c:ext>
          </c:extLst>
        </c:ser>
        <c:dLbls>
          <c:showLegendKey val="0"/>
          <c:showVal val="0"/>
          <c:showCatName val="0"/>
          <c:showSerName val="0"/>
          <c:showPercent val="0"/>
          <c:showBubbleSize val="0"/>
        </c:dLbls>
        <c:marker val="1"/>
        <c:smooth val="0"/>
        <c:axId val="158451968"/>
        <c:axId val="158466048"/>
      </c:lineChart>
      <c:dateAx>
        <c:axId val="15845196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466048"/>
        <c:crosses val="autoZero"/>
        <c:auto val="1"/>
        <c:lblOffset val="100"/>
        <c:baseTimeUnit val="days"/>
      </c:dateAx>
      <c:valAx>
        <c:axId val="158466048"/>
        <c:scaling>
          <c:orientation val="minMax"/>
        </c:scaling>
        <c:delete val="0"/>
        <c:axPos val="l"/>
        <c:title>
          <c:tx>
            <c:strRef>
              <c:f>'Run Chart GP'!$B$4</c:f>
              <c:strCache>
                <c:ptCount val="1"/>
                <c:pt idx="0">
                  <c:v>Percentage visits</c:v>
                </c:pt>
              </c:strCache>
            </c:strRef>
          </c:tx>
          <c:layout>
            <c:manualLayout>
              <c:xMode val="edge"/>
              <c:yMode val="edge"/>
              <c:x val="1.1943266662110883E-2"/>
              <c:y val="0.377300160704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451968"/>
        <c:crosses val="autoZero"/>
        <c:crossBetween val="between"/>
      </c:valAx>
      <c:spPr>
        <a:noFill/>
        <a:ln>
          <a:noFill/>
        </a:ln>
        <a:effectLst/>
      </c:spPr>
    </c:plotArea>
    <c:legend>
      <c:legendPos val="b"/>
      <c:legendEntry>
        <c:idx val="7"/>
        <c:delete val="1"/>
      </c:legendEntry>
      <c:layout>
        <c:manualLayout>
          <c:xMode val="edge"/>
          <c:yMode val="edge"/>
          <c:x val="4.3337443990468013E-3"/>
          <c:y val="0.93523612501126796"/>
          <c:w val="0.79690588235294113"/>
          <c:h val="6.4763888888888885E-2"/>
        </c:manualLayout>
      </c:layout>
      <c:overlay val="0"/>
      <c:spPr>
        <a:noFill/>
        <a:ln w="3175">
          <a:solidFill>
            <a:schemeClr val="bg1">
              <a:lumMod val="6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Admit'!$B$3</c:f>
          <c:strCache>
            <c:ptCount val="1"/>
            <c:pt idx="0">
              <c:v>Percentage Home Visits admitted within 72 hrs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9085370761877773"/>
        </c:manualLayout>
      </c:layout>
      <c:lineChart>
        <c:grouping val="standard"/>
        <c:varyColors val="0"/>
        <c:ser>
          <c:idx val="1"/>
          <c:order val="0"/>
          <c:tx>
            <c:strRef>
              <c:f>'Run Chart Admit'!$C$4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Admit'!$C$5:$C$92</c:f>
              <c:numCache>
                <c:formatCode>0</c:formatCode>
                <c:ptCount val="88"/>
                <c:pt idx="0">
                  <c:v>0.30769230769230771</c:v>
                </c:pt>
                <c:pt idx="1">
                  <c:v>0.2857142857142857</c:v>
                </c:pt>
                <c:pt idx="2">
                  <c:v>0.29166666666666669</c:v>
                </c:pt>
                <c:pt idx="3">
                  <c:v>0.26666666666666666</c:v>
                </c:pt>
                <c:pt idx="4">
                  <c:v>0.15384615384615385</c:v>
                </c:pt>
                <c:pt idx="5">
                  <c:v>0.29166666666666669</c:v>
                </c:pt>
                <c:pt idx="6">
                  <c:v>8.3333333333333329E-2</c:v>
                </c:pt>
                <c:pt idx="7">
                  <c:v>0.25</c:v>
                </c:pt>
                <c:pt idx="8">
                  <c:v>0.1</c:v>
                </c:pt>
                <c:pt idx="9">
                  <c:v>0.14814814814814814</c:v>
                </c:pt>
                <c:pt idx="10">
                  <c:v>0.15</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8-8FDB-4F88-83D9-5363B0ACEC29}"/>
            </c:ext>
          </c:extLst>
        </c:ser>
        <c:ser>
          <c:idx val="0"/>
          <c:order val="1"/>
          <c:tx>
            <c:strRef>
              <c:f>'Run Chart Admit'!$D$4</c:f>
              <c:strCache>
                <c:ptCount val="1"/>
                <c:pt idx="0">
                  <c:v>Baseline Median</c:v>
                </c:pt>
              </c:strCache>
            </c:strRef>
          </c:tx>
          <c:spPr>
            <a:ln w="19050" cap="rnd">
              <a:solidFill>
                <a:schemeClr val="accent2"/>
              </a:solidFill>
              <a:round/>
            </a:ln>
            <a:effectLst/>
          </c:spPr>
          <c:marker>
            <c:symbol val="none"/>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Admit'!$D$5:$D$92</c:f>
              <c:numCache>
                <c:formatCode>0.0</c:formatCode>
                <c:ptCount val="88"/>
                <c:pt idx="0">
                  <c:v>0.28869047619047616</c:v>
                </c:pt>
                <c:pt idx="1">
                  <c:v>0.28869047619047616</c:v>
                </c:pt>
                <c:pt idx="2">
                  <c:v>0.28869047619047616</c:v>
                </c:pt>
                <c:pt idx="3">
                  <c:v>0.28869047619047616</c:v>
                </c:pt>
                <c:pt idx="4">
                  <c:v>0.28869047619047616</c:v>
                </c:pt>
                <c:pt idx="5">
                  <c:v>0.28869047619047616</c:v>
                </c:pt>
                <c:pt idx="6">
                  <c:v>0.28869047619047616</c:v>
                </c:pt>
                <c:pt idx="7">
                  <c:v>0.28869047619047616</c:v>
                </c:pt>
                <c:pt idx="8">
                  <c:v>0.28869047619047616</c:v>
                </c:pt>
                <c:pt idx="9">
                  <c:v>0.28869047619047616</c:v>
                </c:pt>
                <c:pt idx="10">
                  <c:v>0.28869047619047616</c:v>
                </c:pt>
                <c:pt idx="11">
                  <c:v>0.28869047619047616</c:v>
                </c:pt>
              </c:numCache>
            </c:numRef>
          </c:val>
          <c:smooth val="0"/>
          <c:extLst>
            <c:ext xmlns:c16="http://schemas.microsoft.com/office/drawing/2014/chart" uri="{C3380CC4-5D6E-409C-BE32-E72D297353CC}">
              <c16:uniqueId val="{00000059-8FDB-4F88-83D9-5363B0ACEC29}"/>
            </c:ext>
          </c:extLst>
        </c:ser>
        <c:ser>
          <c:idx val="2"/>
          <c:order val="2"/>
          <c:tx>
            <c:strRef>
              <c:f>'Run Chart Admit'!$E$4</c:f>
              <c:strCache>
                <c:ptCount val="1"/>
                <c:pt idx="0">
                  <c:v>Extended Median</c:v>
                </c:pt>
              </c:strCache>
            </c:strRef>
          </c:tx>
          <c:spPr>
            <a:ln w="19050" cap="rnd">
              <a:solidFill>
                <a:schemeClr val="accent2"/>
              </a:solidFill>
              <a:prstDash val="sysDash"/>
              <a:round/>
            </a:ln>
            <a:effectLst/>
          </c:spPr>
          <c:marker>
            <c:symbol val="none"/>
          </c:marker>
          <c:dLbls>
            <c:dLbl>
              <c:idx val="10"/>
              <c:tx>
                <c:rich>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mn-lt"/>
                        <a:ea typeface="+mn-ea"/>
                        <a:cs typeface="+mn-cs"/>
                      </a:defRPr>
                    </a:pPr>
                    <a:r>
                      <a:rPr lang="en-US" sz="1000"/>
                      <a:t>Baseline median =</a:t>
                    </a:r>
                    <a:r>
                      <a:rPr lang="en-US" sz="1000" baseline="0"/>
                      <a:t> </a:t>
                    </a:r>
                    <a:fld id="{31B2DC85-391D-4CEF-BAC3-C39E5F903D85}" type="VALUE">
                      <a:rPr lang="en-US" sz="1000"/>
                      <a:pPr>
                        <a:defRPr sz="1000" b="0" i="0" u="none" strike="noStrike" kern="1200" baseline="0">
                          <a:solidFill>
                            <a:sysClr val="windowText" lastClr="000000"/>
                          </a:solidFill>
                          <a:latin typeface="+mn-lt"/>
                          <a:ea typeface="+mn-ea"/>
                          <a:cs typeface="+mn-cs"/>
                        </a:defRPr>
                      </a:pPr>
                      <a:t>[VALUE]</a:t>
                    </a:fld>
                    <a:endParaRPr lang="en-US" sz="1000" baseline="0"/>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E53-4682-ADA5-B06948B7B2FE}"/>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Admit'!$E$5:$E$92</c:f>
              <c:numCache>
                <c:formatCode>General</c:formatCode>
                <c:ptCount val="88"/>
                <c:pt idx="11" formatCode="0.0">
                  <c:v>0.28869047619047616</c:v>
                </c:pt>
                <c:pt idx="12" formatCode="0.0">
                  <c:v>0.28869047619047616</c:v>
                </c:pt>
                <c:pt idx="13" formatCode="0.0">
                  <c:v>0.28869047619047616</c:v>
                </c:pt>
                <c:pt idx="14" formatCode="0.0">
                  <c:v>0.28869047619047616</c:v>
                </c:pt>
                <c:pt idx="15" formatCode="0.0">
                  <c:v>0.28869047619047616</c:v>
                </c:pt>
                <c:pt idx="16" formatCode="0.0">
                  <c:v>0.28869047619047616</c:v>
                </c:pt>
                <c:pt idx="17" formatCode="0.0">
                  <c:v>0.28869047619047616</c:v>
                </c:pt>
                <c:pt idx="18" formatCode="0.0">
                  <c:v>0.28869047619047616</c:v>
                </c:pt>
                <c:pt idx="19" formatCode="0.0">
                  <c:v>0.28869047619047616</c:v>
                </c:pt>
                <c:pt idx="20" formatCode="0.0">
                  <c:v>0.28869047619047616</c:v>
                </c:pt>
                <c:pt idx="21" formatCode="0.0">
                  <c:v>0.28869047619047616</c:v>
                </c:pt>
                <c:pt idx="22" formatCode="0.0">
                  <c:v>0.28869047619047616</c:v>
                </c:pt>
                <c:pt idx="23" formatCode="0.0">
                  <c:v>0.28869047619047616</c:v>
                </c:pt>
                <c:pt idx="24" formatCode="0.0">
                  <c:v>0.28869047619047616</c:v>
                </c:pt>
                <c:pt idx="25" formatCode="0.0">
                  <c:v>0.28869047619047616</c:v>
                </c:pt>
                <c:pt idx="26" formatCode="0.0">
                  <c:v>0.28869047619047616</c:v>
                </c:pt>
                <c:pt idx="27" formatCode="0.0">
                  <c:v>0.28869047619047616</c:v>
                </c:pt>
                <c:pt idx="28" formatCode="0.0">
                  <c:v>0.28869047619047616</c:v>
                </c:pt>
                <c:pt idx="29" formatCode="0.0">
                  <c:v>0.28869047619047616</c:v>
                </c:pt>
                <c:pt idx="30" formatCode="0.0">
                  <c:v>0.28869047619047616</c:v>
                </c:pt>
                <c:pt idx="31" formatCode="0.0">
                  <c:v>0.28869047619047616</c:v>
                </c:pt>
                <c:pt idx="32" formatCode="0.0">
                  <c:v>0.28869047619047616</c:v>
                </c:pt>
                <c:pt idx="33" formatCode="0.0">
                  <c:v>0.28869047619047616</c:v>
                </c:pt>
                <c:pt idx="34" formatCode="0.0">
                  <c:v>0.28869047619047616</c:v>
                </c:pt>
                <c:pt idx="35" formatCode="0.0">
                  <c:v>0.28869047619047616</c:v>
                </c:pt>
                <c:pt idx="36" formatCode="0.0">
                  <c:v>0.28869047619047616</c:v>
                </c:pt>
                <c:pt idx="37" formatCode="0.0">
                  <c:v>0.28869047619047616</c:v>
                </c:pt>
                <c:pt idx="38" formatCode="0.0">
                  <c:v>0.28869047619047616</c:v>
                </c:pt>
                <c:pt idx="39" formatCode="0.0">
                  <c:v>0.28869047619047616</c:v>
                </c:pt>
                <c:pt idx="40" formatCode="0.0">
                  <c:v>0.28869047619047616</c:v>
                </c:pt>
                <c:pt idx="41" formatCode="0.0">
                  <c:v>0.28869047619047616</c:v>
                </c:pt>
                <c:pt idx="42" formatCode="0.0">
                  <c:v>0.28869047619047616</c:v>
                </c:pt>
                <c:pt idx="43" formatCode="0.0">
                  <c:v>0.28869047619047616</c:v>
                </c:pt>
                <c:pt idx="44" formatCode="0.0">
                  <c:v>0.28869047619047616</c:v>
                </c:pt>
                <c:pt idx="45" formatCode="0.0">
                  <c:v>0.28869047619047616</c:v>
                </c:pt>
                <c:pt idx="46" formatCode="0.0">
                  <c:v>0.28869047619047616</c:v>
                </c:pt>
                <c:pt idx="47" formatCode="0.0">
                  <c:v>0.28869047619047616</c:v>
                </c:pt>
                <c:pt idx="48" formatCode="0.0">
                  <c:v>0.28869047619047616</c:v>
                </c:pt>
                <c:pt idx="49" formatCode="0.0">
                  <c:v>0.28869047619047616</c:v>
                </c:pt>
                <c:pt idx="50" formatCode="0.0">
                  <c:v>0.28869047619047616</c:v>
                </c:pt>
                <c:pt idx="51" formatCode="0.0">
                  <c:v>0.28869047619047616</c:v>
                </c:pt>
                <c:pt idx="52" formatCode="0.0">
                  <c:v>0.28869047619047616</c:v>
                </c:pt>
                <c:pt idx="53" formatCode="0.0">
                  <c:v>0.28869047619047616</c:v>
                </c:pt>
                <c:pt idx="54" formatCode="0.0">
                  <c:v>0.28869047619047616</c:v>
                </c:pt>
                <c:pt idx="55" formatCode="0.0">
                  <c:v>0.28869047619047616</c:v>
                </c:pt>
                <c:pt idx="56" formatCode="0.0">
                  <c:v>0.28869047619047616</c:v>
                </c:pt>
                <c:pt idx="57" formatCode="0.0">
                  <c:v>0.28869047619047616</c:v>
                </c:pt>
                <c:pt idx="58" formatCode="0.0">
                  <c:v>0.28869047619047616</c:v>
                </c:pt>
                <c:pt idx="59" formatCode="0.0">
                  <c:v>0.28869047619047616</c:v>
                </c:pt>
                <c:pt idx="60" formatCode="0.0">
                  <c:v>0.28869047619047616</c:v>
                </c:pt>
                <c:pt idx="61" formatCode="0.0">
                  <c:v>0.28869047619047616</c:v>
                </c:pt>
                <c:pt idx="62" formatCode="0.0">
                  <c:v>0.28869047619047616</c:v>
                </c:pt>
                <c:pt idx="63" formatCode="0.0">
                  <c:v>0.28869047619047616</c:v>
                </c:pt>
                <c:pt idx="64" formatCode="0.0">
                  <c:v>0.28869047619047616</c:v>
                </c:pt>
                <c:pt idx="65" formatCode="0.0">
                  <c:v>0.28869047619047616</c:v>
                </c:pt>
                <c:pt idx="66" formatCode="0.0">
                  <c:v>0.28869047619047616</c:v>
                </c:pt>
                <c:pt idx="67" formatCode="0.0">
                  <c:v>0.28869047619047616</c:v>
                </c:pt>
                <c:pt idx="68" formatCode="0.0">
                  <c:v>0.28869047619047616</c:v>
                </c:pt>
                <c:pt idx="69" formatCode="0.0">
                  <c:v>0.28869047619047616</c:v>
                </c:pt>
                <c:pt idx="70" formatCode="0.0">
                  <c:v>0.28869047619047616</c:v>
                </c:pt>
                <c:pt idx="71" formatCode="0.0">
                  <c:v>0.28869047619047616</c:v>
                </c:pt>
                <c:pt idx="72" formatCode="0.0">
                  <c:v>0.28869047619047616</c:v>
                </c:pt>
                <c:pt idx="73" formatCode="0.0">
                  <c:v>0.28869047619047616</c:v>
                </c:pt>
                <c:pt idx="74" formatCode="0.0">
                  <c:v>0.28869047619047616</c:v>
                </c:pt>
                <c:pt idx="75" formatCode="0.0">
                  <c:v>0.28869047619047616</c:v>
                </c:pt>
                <c:pt idx="76" formatCode="0.0">
                  <c:v>0.28869047619047616</c:v>
                </c:pt>
                <c:pt idx="77" formatCode="0.0">
                  <c:v>0.28869047619047616</c:v>
                </c:pt>
                <c:pt idx="78" formatCode="0.0">
                  <c:v>0.28869047619047616</c:v>
                </c:pt>
                <c:pt idx="79" formatCode="0.0">
                  <c:v>0.28869047619047616</c:v>
                </c:pt>
                <c:pt idx="80" formatCode="0.0">
                  <c:v>0.28869047619047616</c:v>
                </c:pt>
                <c:pt idx="81" formatCode="0.0">
                  <c:v>0.28869047619047616</c:v>
                </c:pt>
                <c:pt idx="82" formatCode="0.0">
                  <c:v>0.28869047619047616</c:v>
                </c:pt>
                <c:pt idx="83" formatCode="0.0">
                  <c:v>0.28869047619047616</c:v>
                </c:pt>
                <c:pt idx="84" formatCode="0.0">
                  <c:v>0.28869047619047616</c:v>
                </c:pt>
                <c:pt idx="85" formatCode="0.0">
                  <c:v>0.28869047619047616</c:v>
                </c:pt>
                <c:pt idx="86" formatCode="0.0">
                  <c:v>0.28869047619047616</c:v>
                </c:pt>
                <c:pt idx="87" formatCode="0.0">
                  <c:v>0.28869047619047616</c:v>
                </c:pt>
              </c:numCache>
            </c:numRef>
          </c:val>
          <c:smooth val="0"/>
          <c:extLst>
            <c:ext xmlns:c16="http://schemas.microsoft.com/office/drawing/2014/chart" uri="{C3380CC4-5D6E-409C-BE32-E72D297353CC}">
              <c16:uniqueId val="{0000005A-8FDB-4F88-83D9-5363B0ACEC29}"/>
            </c:ext>
          </c:extLst>
        </c:ser>
        <c:ser>
          <c:idx val="3"/>
          <c:order val="3"/>
          <c:tx>
            <c:strRef>
              <c:f>'Run Chart Admit'!$F$4</c:f>
              <c:strCache>
                <c:ptCount val="1"/>
                <c:pt idx="0">
                  <c:v>New Median</c:v>
                </c:pt>
              </c:strCache>
            </c:strRef>
          </c:tx>
          <c:spPr>
            <a:ln w="19050" cap="rnd">
              <a:solidFill>
                <a:schemeClr val="accent2"/>
              </a:solidFill>
              <a:round/>
            </a:ln>
            <a:effectLst/>
          </c:spPr>
          <c:marker>
            <c:symbol val="none"/>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Admit'!$F$5:$F$92</c:f>
              <c:numCache>
                <c:formatCode>General</c:formatCode>
                <c:ptCount val="88"/>
              </c:numCache>
            </c:numRef>
          </c:val>
          <c:smooth val="0"/>
          <c:extLst>
            <c:ext xmlns:c16="http://schemas.microsoft.com/office/drawing/2014/chart" uri="{C3380CC4-5D6E-409C-BE32-E72D297353CC}">
              <c16:uniqueId val="{0000005B-8FDB-4F88-83D9-5363B0ACEC29}"/>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C-8FDB-4F88-83D9-5363B0ACEC29}"/>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D-8FDB-4F88-83D9-5363B0ACEC29}"/>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E-8FDB-4F88-83D9-5363B0ACEC29}"/>
            </c:ext>
          </c:extLst>
        </c:ser>
        <c:ser>
          <c:idx val="7"/>
          <c:order val="7"/>
          <c:tx>
            <c:v>Label series</c:v>
          </c:tx>
          <c:spPr>
            <a:ln>
              <a:no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1D-417D-A3B3-F6AEC7E05F95}"/>
                </c:ext>
              </c:extLst>
            </c:dLbl>
            <c:dLbl>
              <c:idx val="1"/>
              <c:tx>
                <c:rich>
                  <a:bodyPr/>
                  <a:lstStyle/>
                  <a:p>
                    <a:fld id="{2FB7E853-B257-4301-9A6C-BDFB67E464B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01D-417D-A3B3-F6AEC7E05F95}"/>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1D-417D-A3B3-F6AEC7E05F95}"/>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1D-417D-A3B3-F6AEC7E05F9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1D-417D-A3B3-F6AEC7E05F95}"/>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1D-417D-A3B3-F6AEC7E05F95}"/>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1D-417D-A3B3-F6AEC7E05F95}"/>
                </c:ext>
              </c:extLst>
            </c:dLbl>
            <c:dLbl>
              <c:idx val="7"/>
              <c:tx>
                <c:rich>
                  <a:bodyPr/>
                  <a:lstStyle/>
                  <a:p>
                    <a:fld id="{6D4023D4-C286-4518-9FEF-9873664ABB3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01D-417D-A3B3-F6AEC7E05F95}"/>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1D-417D-A3B3-F6AEC7E05F95}"/>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01D-417D-A3B3-F6AEC7E05F95}"/>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01D-417D-A3B3-F6AEC7E05F95}"/>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01D-417D-A3B3-F6AEC7E05F95}"/>
                </c:ext>
              </c:extLst>
            </c:dLbl>
            <c:dLbl>
              <c:idx val="12"/>
              <c:tx>
                <c:rich>
                  <a:bodyPr/>
                  <a:lstStyle/>
                  <a:p>
                    <a:fld id="{B4F1FCF0-B27F-49E9-83AC-2E3A7C5FF1D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01D-417D-A3B3-F6AEC7E05F95}"/>
                </c:ext>
              </c:extLst>
            </c:dLbl>
            <c:dLbl>
              <c:idx val="13"/>
              <c:tx>
                <c:rich>
                  <a:bodyPr/>
                  <a:lstStyle/>
                  <a:p>
                    <a:fld id="{BACBA9B5-AEDE-4B3F-8D33-867D111F9CD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01D-417D-A3B3-F6AEC7E05F95}"/>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1D-417D-A3B3-F6AEC7E05F95}"/>
                </c:ext>
              </c:extLst>
            </c:dLbl>
            <c:dLbl>
              <c:idx val="15"/>
              <c:tx>
                <c:rich>
                  <a:bodyPr/>
                  <a:lstStyle/>
                  <a:p>
                    <a:fld id="{1F9DDBCD-6B0A-436B-998D-97CFC8644D9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01D-417D-A3B3-F6AEC7E05F95}"/>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1D-417D-A3B3-F6AEC7E05F95}"/>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1D-417D-A3B3-F6AEC7E05F95}"/>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01D-417D-A3B3-F6AEC7E05F95}"/>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01D-417D-A3B3-F6AEC7E05F95}"/>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01D-417D-A3B3-F6AEC7E05F95}"/>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01D-417D-A3B3-F6AEC7E05F95}"/>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01D-417D-A3B3-F6AEC7E05F95}"/>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01D-417D-A3B3-F6AEC7E05F95}"/>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01D-417D-A3B3-F6AEC7E05F95}"/>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01D-417D-A3B3-F6AEC7E05F95}"/>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01D-417D-A3B3-F6AEC7E05F95}"/>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01D-417D-A3B3-F6AEC7E05F95}"/>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01D-417D-A3B3-F6AEC7E05F95}"/>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01D-417D-A3B3-F6AEC7E05F95}"/>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01D-417D-A3B3-F6AEC7E05F95}"/>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01D-417D-A3B3-F6AEC7E05F95}"/>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01D-417D-A3B3-F6AEC7E05F95}"/>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01D-417D-A3B3-F6AEC7E05F95}"/>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01D-417D-A3B3-F6AEC7E05F95}"/>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01D-417D-A3B3-F6AEC7E05F95}"/>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01D-417D-A3B3-F6AEC7E05F95}"/>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01D-417D-A3B3-F6AEC7E05F95}"/>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01D-417D-A3B3-F6AEC7E05F95}"/>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01D-417D-A3B3-F6AEC7E05F95}"/>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01D-417D-A3B3-F6AEC7E05F95}"/>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01D-417D-A3B3-F6AEC7E05F95}"/>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01D-417D-A3B3-F6AEC7E05F95}"/>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01D-417D-A3B3-F6AEC7E05F95}"/>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01D-417D-A3B3-F6AEC7E05F95}"/>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01D-417D-A3B3-F6AEC7E05F95}"/>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B01D-417D-A3B3-F6AEC7E05F95}"/>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B01D-417D-A3B3-F6AEC7E05F95}"/>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01D-417D-A3B3-F6AEC7E05F95}"/>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B01D-417D-A3B3-F6AEC7E05F95}"/>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B01D-417D-A3B3-F6AEC7E05F95}"/>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B01D-417D-A3B3-F6AEC7E05F95}"/>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B01D-417D-A3B3-F6AEC7E05F95}"/>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B01D-417D-A3B3-F6AEC7E05F95}"/>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B01D-417D-A3B3-F6AEC7E05F95}"/>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B01D-417D-A3B3-F6AEC7E05F95}"/>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01D-417D-A3B3-F6AEC7E05F95}"/>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01D-417D-A3B3-F6AEC7E05F95}"/>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01D-417D-A3B3-F6AEC7E05F95}"/>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01D-417D-A3B3-F6AEC7E05F95}"/>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01D-417D-A3B3-F6AEC7E05F95}"/>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01D-417D-A3B3-F6AEC7E05F95}"/>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B01D-417D-A3B3-F6AEC7E05F95}"/>
                </c:ext>
              </c:extLst>
            </c:dLbl>
            <c:dLbl>
              <c:idx val="63"/>
              <c:tx>
                <c:rich>
                  <a:bodyPr/>
                  <a:lstStyle/>
                  <a:p>
                    <a:fld id="{22A5D7E7-0EA2-4B7B-BD33-2A0E8864C5E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B01D-417D-A3B3-F6AEC7E05F95}"/>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B01D-417D-A3B3-F6AEC7E05F95}"/>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B01D-417D-A3B3-F6AEC7E05F95}"/>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B01D-417D-A3B3-F6AEC7E05F95}"/>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B01D-417D-A3B3-F6AEC7E05F95}"/>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B01D-417D-A3B3-F6AEC7E05F95}"/>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B01D-417D-A3B3-F6AEC7E05F95}"/>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B01D-417D-A3B3-F6AEC7E05F95}"/>
                </c:ext>
              </c:extLst>
            </c:dLbl>
            <c:dLbl>
              <c:idx val="7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B01D-417D-A3B3-F6AEC7E05F95}"/>
                </c:ext>
              </c:extLst>
            </c:dLbl>
            <c:dLbl>
              <c:idx val="7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B01D-417D-A3B3-F6AEC7E05F95}"/>
                </c:ext>
              </c:extLst>
            </c:dLbl>
            <c:dLbl>
              <c:idx val="7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B01D-417D-A3B3-F6AEC7E05F95}"/>
                </c:ext>
              </c:extLst>
            </c:dLbl>
            <c:dLbl>
              <c:idx val="7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B01D-417D-A3B3-F6AEC7E05F95}"/>
                </c:ext>
              </c:extLst>
            </c:dLbl>
            <c:dLbl>
              <c:idx val="7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B01D-417D-A3B3-F6AEC7E05F95}"/>
                </c:ext>
              </c:extLst>
            </c:dLbl>
            <c:dLbl>
              <c:idx val="7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B01D-417D-A3B3-F6AEC7E05F95}"/>
                </c:ext>
              </c:extLst>
            </c:dLbl>
            <c:dLbl>
              <c:idx val="7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B01D-417D-A3B3-F6AEC7E05F95}"/>
                </c:ext>
              </c:extLst>
            </c:dLbl>
            <c:dLbl>
              <c:idx val="7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B01D-417D-A3B3-F6AEC7E05F95}"/>
                </c:ext>
              </c:extLst>
            </c:dLbl>
            <c:dLbl>
              <c:idx val="7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B01D-417D-A3B3-F6AEC7E05F95}"/>
                </c:ext>
              </c:extLst>
            </c:dLbl>
            <c:dLbl>
              <c:idx val="8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B01D-417D-A3B3-F6AEC7E05F95}"/>
                </c:ext>
              </c:extLst>
            </c:dLbl>
            <c:dLbl>
              <c:idx val="8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B01D-417D-A3B3-F6AEC7E05F95}"/>
                </c:ext>
              </c:extLst>
            </c:dLbl>
            <c:dLbl>
              <c:idx val="8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B01D-417D-A3B3-F6AEC7E05F95}"/>
                </c:ext>
              </c:extLst>
            </c:dLbl>
            <c:dLbl>
              <c:idx val="8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B01D-417D-A3B3-F6AEC7E05F95}"/>
                </c:ext>
              </c:extLst>
            </c:dLbl>
            <c:dLbl>
              <c:idx val="8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B01D-417D-A3B3-F6AEC7E05F95}"/>
                </c:ext>
              </c:extLst>
            </c:dLbl>
            <c:dLbl>
              <c:idx val="8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B01D-417D-A3B3-F6AEC7E05F95}"/>
                </c:ext>
              </c:extLst>
            </c:dLbl>
            <c:dLbl>
              <c:idx val="8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B01D-417D-A3B3-F6AEC7E05F95}"/>
                </c:ext>
              </c:extLst>
            </c:dLbl>
            <c:dLbl>
              <c:idx val="8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B01D-417D-A3B3-F6AEC7E05F95}"/>
                </c:ext>
              </c:extLst>
            </c:dLbl>
            <c:spPr>
              <a:solidFill>
                <a:schemeClr val="bg1">
                  <a:alpha val="67000"/>
                </a:schemeClr>
              </a:solidFill>
              <a:ln>
                <a:noFill/>
              </a:ln>
              <a:effectLst/>
            </c:spPr>
            <c:txPr>
              <a:bodyPr wrap="square" lIns="38100" tIns="19050" rIns="38100" bIns="19050" anchor="ctr">
                <a:spAutoFit/>
              </a:bodyPr>
              <a:lstStyle/>
              <a:p>
                <a:pPr>
                  <a:defRPr sz="105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Admit'!$T$5:$T$92</c:f>
              <c:numCache>
                <c:formatCode>General</c:formatCode>
                <c:ptCount val="88"/>
                <c:pt idx="0">
                  <c:v>0.30769230769230771</c:v>
                </c:pt>
                <c:pt idx="1">
                  <c:v>#N/A</c:v>
                </c:pt>
                <c:pt idx="2">
                  <c:v>0.29166666666666669</c:v>
                </c:pt>
                <c:pt idx="3">
                  <c:v>#N/A</c:v>
                </c:pt>
                <c:pt idx="4">
                  <c:v>#N/A</c:v>
                </c:pt>
                <c:pt idx="5">
                  <c:v>#N/A</c:v>
                </c:pt>
                <c:pt idx="6">
                  <c:v>#N/A</c:v>
                </c:pt>
                <c:pt idx="7">
                  <c:v>#N/A</c:v>
                </c:pt>
                <c:pt idx="8">
                  <c:v>0.1</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Admit'!$J$5:$J$92</c15:f>
                <c15:dlblRangeCache>
                  <c:ptCount val="88"/>
                  <c:pt idx="0">
                    <c:v>Test 1</c:v>
                  </c:pt>
                  <c:pt idx="2">
                    <c:v>Test 2</c:v>
                  </c:pt>
                  <c:pt idx="8">
                    <c:v>Test 3</c:v>
                  </c:pt>
                </c15:dlblRangeCache>
              </c15:datalabelsRange>
            </c:ext>
            <c:ext xmlns:c16="http://schemas.microsoft.com/office/drawing/2014/chart" uri="{C3380CC4-5D6E-409C-BE32-E72D297353CC}">
              <c16:uniqueId val="{00000000-B01D-417D-A3B3-F6AEC7E05F95}"/>
            </c:ext>
          </c:extLst>
        </c:ser>
        <c:dLbls>
          <c:showLegendKey val="0"/>
          <c:showVal val="0"/>
          <c:showCatName val="0"/>
          <c:showSerName val="0"/>
          <c:showPercent val="0"/>
          <c:showBubbleSize val="0"/>
        </c:dLbls>
        <c:marker val="1"/>
        <c:smooth val="0"/>
        <c:axId val="158953856"/>
        <c:axId val="158955392"/>
      </c:lineChart>
      <c:dateAx>
        <c:axId val="158953856"/>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55392"/>
        <c:crosses val="autoZero"/>
        <c:auto val="1"/>
        <c:lblOffset val="100"/>
        <c:baseTimeUnit val="days"/>
      </c:dateAx>
      <c:valAx>
        <c:axId val="158955392"/>
        <c:scaling>
          <c:orientation val="minMax"/>
        </c:scaling>
        <c:delete val="0"/>
        <c:axPos val="l"/>
        <c:title>
          <c:tx>
            <c:strRef>
              <c:f>'Run Chart Admit'!$B$4</c:f>
              <c:strCache>
                <c:ptCount val="1"/>
                <c:pt idx="0">
                  <c:v>Percentage visits</c:v>
                </c:pt>
              </c:strCache>
            </c:strRef>
          </c:tx>
          <c:layout>
            <c:manualLayout>
              <c:xMode val="edge"/>
              <c:yMode val="edge"/>
              <c:x val="1.1943266662110883E-2"/>
              <c:y val="0.377300160704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53856"/>
        <c:crosses val="autoZero"/>
        <c:crossBetween val="between"/>
      </c:valAx>
      <c:spPr>
        <a:noFill/>
        <a:ln>
          <a:noFill/>
        </a:ln>
        <a:effectLst/>
      </c:spPr>
    </c:plotArea>
    <c:legend>
      <c:legendPos val="b"/>
      <c:legendEntry>
        <c:idx val="7"/>
        <c:delete val="1"/>
      </c:legendEntry>
      <c:layout>
        <c:manualLayout>
          <c:xMode val="edge"/>
          <c:yMode val="edge"/>
          <c:x val="4.3337443990468013E-3"/>
          <c:y val="0.93523612501126796"/>
          <c:w val="0.79690588235294113"/>
          <c:h val="6.4763888888888885E-2"/>
        </c:manualLayout>
      </c:layout>
      <c:overlay val="0"/>
      <c:spPr>
        <a:noFill/>
        <a:ln w="3175">
          <a:solidFill>
            <a:schemeClr val="bg1">
              <a:lumMod val="6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C-chart of</a:t>
            </a:r>
            <a:r>
              <a:rPr lang="en-US" baseline="0"/>
              <a:t> total number of Home Visits Completed</a:t>
            </a:r>
            <a:endParaRPr lang="en-US"/>
          </a:p>
        </c:rich>
      </c:tx>
      <c:overlay val="0"/>
    </c:title>
    <c:autoTitleDeleted val="0"/>
    <c:plotArea>
      <c:layout>
        <c:manualLayout>
          <c:layoutTarget val="inner"/>
          <c:xMode val="edge"/>
          <c:yMode val="edge"/>
          <c:x val="6.5851443569553789E-2"/>
          <c:y val="9.6287720791657802E-2"/>
          <c:w val="0.93414855643044625"/>
          <c:h val="0.76058331559906367"/>
        </c:manualLayout>
      </c:layout>
      <c:lineChart>
        <c:grouping val="standard"/>
        <c:varyColors val="0"/>
        <c:ser>
          <c:idx val="0"/>
          <c:order val="0"/>
          <c:tx>
            <c:strRef>
              <c:f>'c-chart demand'!$B$3</c:f>
              <c:strCache>
                <c:ptCount val="1"/>
                <c:pt idx="0">
                  <c:v>Numerator</c:v>
                </c:pt>
              </c:strCache>
            </c:strRef>
          </c:tx>
          <c:spPr>
            <a:ln w="19050">
              <a:solidFill>
                <a:schemeClr val="accent1">
                  <a:lumMod val="50000"/>
                </a:schemeClr>
              </a:solidFill>
              <a:prstDash val="solid"/>
            </a:ln>
          </c:spPr>
          <c:marker>
            <c:symbol val="circle"/>
            <c:size val="6"/>
            <c:spPr>
              <a:solidFill>
                <a:schemeClr val="accent1">
                  <a:lumMod val="50000"/>
                </a:schemeClr>
              </a:solidFill>
              <a:ln>
                <a:noFill/>
                <a:prstDash val="solid"/>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[0]!C_chartSeries</c:f>
              <c:numCache>
                <c:formatCode>General</c:formatCode>
                <c:ptCount val="129"/>
                <c:pt idx="0">
                  <c:v>0</c:v>
                </c:pt>
                <c:pt idx="1">
                  <c:v>3</c:v>
                </c:pt>
                <c:pt idx="2">
                  <c:v>6</c:v>
                </c:pt>
                <c:pt idx="3">
                  <c:v>4</c:v>
                </c:pt>
                <c:pt idx="4">
                  <c:v>8</c:v>
                </c:pt>
                <c:pt idx="5">
                  <c:v>4</c:v>
                </c:pt>
                <c:pt idx="6">
                  <c:v>5</c:v>
                </c:pt>
                <c:pt idx="7">
                  <c:v>4</c:v>
                </c:pt>
                <c:pt idx="8">
                  <c:v>9</c:v>
                </c:pt>
                <c:pt idx="9">
                  <c:v>2</c:v>
                </c:pt>
                <c:pt idx="10">
                  <c:v>8</c:v>
                </c:pt>
                <c:pt idx="11">
                  <c:v>5</c:v>
                </c:pt>
                <c:pt idx="12">
                  <c:v>9</c:v>
                </c:pt>
                <c:pt idx="13">
                  <c:v>1</c:v>
                </c:pt>
                <c:pt idx="14">
                  <c:v>0</c:v>
                </c:pt>
                <c:pt idx="15">
                  <c:v>8</c:v>
                </c:pt>
                <c:pt idx="16">
                  <c:v>2</c:v>
                </c:pt>
                <c:pt idx="17">
                  <c:v>5</c:v>
                </c:pt>
                <c:pt idx="18">
                  <c:v>3</c:v>
                </c:pt>
                <c:pt idx="19">
                  <c:v>5</c:v>
                </c:pt>
                <c:pt idx="20">
                  <c:v>5</c:v>
                </c:pt>
                <c:pt idx="21">
                  <c:v>2</c:v>
                </c:pt>
                <c:pt idx="22">
                  <c:v>8</c:v>
                </c:pt>
                <c:pt idx="23">
                  <c:v>7</c:v>
                </c:pt>
                <c:pt idx="24">
                  <c:v>3</c:v>
                </c:pt>
                <c:pt idx="25">
                  <c:v>10</c:v>
                </c:pt>
                <c:pt idx="26">
                  <c:v>6</c:v>
                </c:pt>
                <c:pt idx="27">
                  <c:v>5</c:v>
                </c:pt>
                <c:pt idx="28">
                  <c:v>0</c:v>
                </c:pt>
                <c:pt idx="29">
                  <c:v>0</c:v>
                </c:pt>
                <c:pt idx="30">
                  <c:v>5</c:v>
                </c:pt>
                <c:pt idx="31">
                  <c:v>7</c:v>
                </c:pt>
                <c:pt idx="32">
                  <c:v>2</c:v>
                </c:pt>
                <c:pt idx="33">
                  <c:v>1</c:v>
                </c:pt>
                <c:pt idx="34">
                  <c:v>6</c:v>
                </c:pt>
                <c:pt idx="35">
                  <c:v>4</c:v>
                </c:pt>
                <c:pt idx="36">
                  <c:v>2</c:v>
                </c:pt>
                <c:pt idx="37">
                  <c:v>2</c:v>
                </c:pt>
                <c:pt idx="38">
                  <c:v>9</c:v>
                </c:pt>
                <c:pt idx="39">
                  <c:v>6</c:v>
                </c:pt>
                <c:pt idx="40">
                  <c:v>6</c:v>
                </c:pt>
                <c:pt idx="41">
                  <c:v>3</c:v>
                </c:pt>
                <c:pt idx="42">
                  <c:v>6</c:v>
                </c:pt>
                <c:pt idx="43">
                  <c:v>1</c:v>
                </c:pt>
                <c:pt idx="44">
                  <c:v>2</c:v>
                </c:pt>
                <c:pt idx="45">
                  <c:v>10</c:v>
                </c:pt>
                <c:pt idx="46">
                  <c:v>6</c:v>
                </c:pt>
                <c:pt idx="47">
                  <c:v>4</c:v>
                </c:pt>
                <c:pt idx="48">
                  <c:v>7</c:v>
                </c:pt>
                <c:pt idx="49">
                  <c:v>7</c:v>
                </c:pt>
                <c:pt idx="50">
                  <c:v>7</c:v>
                </c:pt>
                <c:pt idx="51">
                  <c:v>5</c:v>
                </c:pt>
                <c:pt idx="52">
                  <c:v>3</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numCache>
            </c:numRef>
          </c:val>
          <c:smooth val="0"/>
          <c:extLst>
            <c:ext xmlns:c16="http://schemas.microsoft.com/office/drawing/2014/chart" uri="{C3380CC4-5D6E-409C-BE32-E72D297353CC}">
              <c16:uniqueId val="{00000000-2764-4269-83C4-4FAB1CE40459}"/>
            </c:ext>
          </c:extLst>
        </c:ser>
        <c:ser>
          <c:idx val="2"/>
          <c:order val="1"/>
          <c:tx>
            <c:strRef>
              <c:f>'c-chart demand'!$C$3</c:f>
              <c:strCache>
                <c:ptCount val="1"/>
                <c:pt idx="0">
                  <c:v>Process Avg</c:v>
                </c:pt>
              </c:strCache>
            </c:strRef>
          </c:tx>
          <c:spPr>
            <a:ln w="25400">
              <a:solidFill>
                <a:schemeClr val="accent2"/>
              </a:solidFill>
              <a:prstDash val="solid"/>
            </a:ln>
          </c:spPr>
          <c:marker>
            <c:symbol val="circle"/>
            <c:size val="2"/>
            <c:spPr>
              <a:noFill/>
              <a:ln w="9525">
                <a:solidFill>
                  <a:schemeClr val="accent2"/>
                </a:solid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demand'!$C$4:$C$352</c:f>
              <c:numCache>
                <c:formatCode>0.00</c:formatCode>
                <c:ptCount val="349"/>
                <c:pt idx="0">
                  <c:v>4.708333333333333</c:v>
                </c:pt>
                <c:pt idx="1">
                  <c:v>4.708333333333333</c:v>
                </c:pt>
                <c:pt idx="2">
                  <c:v>4.708333333333333</c:v>
                </c:pt>
                <c:pt idx="3">
                  <c:v>4.708333333333333</c:v>
                </c:pt>
                <c:pt idx="4">
                  <c:v>4.708333333333333</c:v>
                </c:pt>
                <c:pt idx="5">
                  <c:v>4.708333333333333</c:v>
                </c:pt>
                <c:pt idx="6">
                  <c:v>4.708333333333333</c:v>
                </c:pt>
                <c:pt idx="7">
                  <c:v>4.708333333333333</c:v>
                </c:pt>
                <c:pt idx="8">
                  <c:v>4.708333333333333</c:v>
                </c:pt>
                <c:pt idx="9">
                  <c:v>4.708333333333333</c:v>
                </c:pt>
                <c:pt idx="10">
                  <c:v>4.708333333333333</c:v>
                </c:pt>
                <c:pt idx="11">
                  <c:v>4.708333333333333</c:v>
                </c:pt>
                <c:pt idx="12">
                  <c:v>4.708333333333333</c:v>
                </c:pt>
                <c:pt idx="13">
                  <c:v>4.708333333333333</c:v>
                </c:pt>
                <c:pt idx="14">
                  <c:v>4.708333333333333</c:v>
                </c:pt>
                <c:pt idx="15">
                  <c:v>4.708333333333333</c:v>
                </c:pt>
                <c:pt idx="16">
                  <c:v>4.708333333333333</c:v>
                </c:pt>
                <c:pt idx="17">
                  <c:v>4.708333333333333</c:v>
                </c:pt>
                <c:pt idx="18">
                  <c:v>4.708333333333333</c:v>
                </c:pt>
                <c:pt idx="19">
                  <c:v>4.708333333333333</c:v>
                </c:pt>
                <c:pt idx="20">
                  <c:v>4.708333333333333</c:v>
                </c:pt>
                <c:pt idx="21">
                  <c:v>4.708333333333333</c:v>
                </c:pt>
                <c:pt idx="22">
                  <c:v>4.708333333333333</c:v>
                </c:pt>
                <c:pt idx="23">
                  <c:v>4.708333333333333</c:v>
                </c:pt>
              </c:numCache>
            </c:numRef>
          </c:val>
          <c:smooth val="0"/>
          <c:extLst>
            <c:ext xmlns:c16="http://schemas.microsoft.com/office/drawing/2014/chart" uri="{C3380CC4-5D6E-409C-BE32-E72D297353CC}">
              <c16:uniqueId val="{00000001-2764-4269-83C4-4FAB1CE40459}"/>
            </c:ext>
          </c:extLst>
        </c:ser>
        <c:ser>
          <c:idx val="3"/>
          <c:order val="2"/>
          <c:tx>
            <c:strRef>
              <c:f>'c-chart demand'!$E$3</c:f>
              <c:strCache>
                <c:ptCount val="1"/>
                <c:pt idx="0">
                  <c:v>UCL</c:v>
                </c:pt>
              </c:strCache>
            </c:strRef>
          </c:tx>
          <c:spPr>
            <a:ln w="22225">
              <a:solidFill>
                <a:schemeClr val="bg1">
                  <a:lumMod val="50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demand'!$E$4:$E$352</c:f>
              <c:numCache>
                <c:formatCode>0.00</c:formatCode>
                <c:ptCount val="349"/>
                <c:pt idx="0">
                  <c:v>11.217941616479102</c:v>
                </c:pt>
                <c:pt idx="1">
                  <c:v>11.217941616479102</c:v>
                </c:pt>
                <c:pt idx="2">
                  <c:v>11.217941616479102</c:v>
                </c:pt>
                <c:pt idx="3">
                  <c:v>11.217941616479102</c:v>
                </c:pt>
                <c:pt idx="4">
                  <c:v>11.217941616479102</c:v>
                </c:pt>
                <c:pt idx="5">
                  <c:v>11.217941616479102</c:v>
                </c:pt>
                <c:pt idx="6">
                  <c:v>11.217941616479102</c:v>
                </c:pt>
                <c:pt idx="7">
                  <c:v>11.217941616479102</c:v>
                </c:pt>
                <c:pt idx="8">
                  <c:v>11.217941616479102</c:v>
                </c:pt>
                <c:pt idx="9">
                  <c:v>11.217941616479102</c:v>
                </c:pt>
                <c:pt idx="10">
                  <c:v>11.217941616479102</c:v>
                </c:pt>
                <c:pt idx="11">
                  <c:v>11.217941616479102</c:v>
                </c:pt>
                <c:pt idx="12">
                  <c:v>11.217941616479102</c:v>
                </c:pt>
                <c:pt idx="13">
                  <c:v>11.217941616479102</c:v>
                </c:pt>
                <c:pt idx="14">
                  <c:v>11.217941616479102</c:v>
                </c:pt>
                <c:pt idx="15">
                  <c:v>11.217941616479102</c:v>
                </c:pt>
                <c:pt idx="16">
                  <c:v>11.217941616479102</c:v>
                </c:pt>
                <c:pt idx="17">
                  <c:v>11.217941616479102</c:v>
                </c:pt>
                <c:pt idx="18">
                  <c:v>11.217941616479102</c:v>
                </c:pt>
                <c:pt idx="19">
                  <c:v>11.217941616479102</c:v>
                </c:pt>
                <c:pt idx="20">
                  <c:v>11.217941616479102</c:v>
                </c:pt>
                <c:pt idx="21">
                  <c:v>11.217941616479102</c:v>
                </c:pt>
                <c:pt idx="22">
                  <c:v>11.217941616479102</c:v>
                </c:pt>
                <c:pt idx="23">
                  <c:v>11.217941616479102</c:v>
                </c:pt>
              </c:numCache>
            </c:numRef>
          </c:val>
          <c:smooth val="0"/>
          <c:extLst>
            <c:ext xmlns:c16="http://schemas.microsoft.com/office/drawing/2014/chart" uri="{C3380CC4-5D6E-409C-BE32-E72D297353CC}">
              <c16:uniqueId val="{00000002-2764-4269-83C4-4FAB1CE40459}"/>
            </c:ext>
          </c:extLst>
        </c:ser>
        <c:ser>
          <c:idx val="4"/>
          <c:order val="3"/>
          <c:tx>
            <c:strRef>
              <c:f>'c-chart demand'!$F$3</c:f>
              <c:strCache>
                <c:ptCount val="1"/>
                <c:pt idx="0">
                  <c:v>LCL</c:v>
                </c:pt>
              </c:strCache>
            </c:strRef>
          </c:tx>
          <c:spPr>
            <a:ln w="22225">
              <a:solidFill>
                <a:schemeClr val="bg1">
                  <a:lumMod val="50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demand'!$F$4:$F$352</c:f>
              <c:numCache>
                <c:formatCode>0.00</c:formatCode>
                <c:ptCount val="349"/>
                <c:pt idx="0">
                  <c:v>-1.8012749498124352</c:v>
                </c:pt>
                <c:pt idx="1">
                  <c:v>-1.8012749498124352</c:v>
                </c:pt>
                <c:pt idx="2">
                  <c:v>-1.8012749498124352</c:v>
                </c:pt>
                <c:pt idx="3">
                  <c:v>-1.8012749498124352</c:v>
                </c:pt>
                <c:pt idx="4">
                  <c:v>-1.8012749498124352</c:v>
                </c:pt>
                <c:pt idx="5">
                  <c:v>-1.8012749498124352</c:v>
                </c:pt>
                <c:pt idx="6">
                  <c:v>-1.8012749498124352</c:v>
                </c:pt>
                <c:pt idx="7">
                  <c:v>-1.8012749498124352</c:v>
                </c:pt>
                <c:pt idx="8">
                  <c:v>-1.8012749498124352</c:v>
                </c:pt>
                <c:pt idx="9">
                  <c:v>-1.8012749498124352</c:v>
                </c:pt>
                <c:pt idx="10">
                  <c:v>-1.8012749498124352</c:v>
                </c:pt>
                <c:pt idx="11">
                  <c:v>-1.8012749498124352</c:v>
                </c:pt>
                <c:pt idx="12">
                  <c:v>-1.8012749498124352</c:v>
                </c:pt>
                <c:pt idx="13">
                  <c:v>-1.8012749498124352</c:v>
                </c:pt>
                <c:pt idx="14">
                  <c:v>-1.8012749498124352</c:v>
                </c:pt>
                <c:pt idx="15">
                  <c:v>-1.8012749498124352</c:v>
                </c:pt>
                <c:pt idx="16">
                  <c:v>-1.8012749498124352</c:v>
                </c:pt>
                <c:pt idx="17">
                  <c:v>-1.8012749498124352</c:v>
                </c:pt>
                <c:pt idx="18">
                  <c:v>-1.8012749498124352</c:v>
                </c:pt>
                <c:pt idx="19">
                  <c:v>-1.8012749498124352</c:v>
                </c:pt>
                <c:pt idx="20">
                  <c:v>-1.8012749498124352</c:v>
                </c:pt>
                <c:pt idx="21">
                  <c:v>-1.8012749498124352</c:v>
                </c:pt>
                <c:pt idx="22">
                  <c:v>-1.8012749498124352</c:v>
                </c:pt>
                <c:pt idx="23">
                  <c:v>-1.8012749498124352</c:v>
                </c:pt>
              </c:numCache>
            </c:numRef>
          </c:val>
          <c:smooth val="0"/>
          <c:extLst>
            <c:ext xmlns:c16="http://schemas.microsoft.com/office/drawing/2014/chart" uri="{C3380CC4-5D6E-409C-BE32-E72D297353CC}">
              <c16:uniqueId val="{00000003-2764-4269-83C4-4FAB1CE40459}"/>
            </c:ext>
          </c:extLst>
        </c:ser>
        <c:ser>
          <c:idx val="5"/>
          <c:order val="4"/>
          <c:tx>
            <c:strRef>
              <c:f>'c-chart demand'!$G$3</c:f>
              <c:strCache>
                <c:ptCount val="1"/>
                <c:pt idx="0">
                  <c:v>UWL</c:v>
                </c:pt>
              </c:strCache>
            </c:strRef>
          </c:tx>
          <c:spPr>
            <a:ln w="22225">
              <a:solidFill>
                <a:schemeClr val="bg1">
                  <a:lumMod val="75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demand'!$G$4:$G$352</c:f>
              <c:numCache>
                <c:formatCode>0.00</c:formatCode>
                <c:ptCount val="349"/>
                <c:pt idx="0">
                  <c:v>9.0480721887638449</c:v>
                </c:pt>
                <c:pt idx="1">
                  <c:v>9.0480721887638449</c:v>
                </c:pt>
                <c:pt idx="2">
                  <c:v>9.0480721887638449</c:v>
                </c:pt>
                <c:pt idx="3">
                  <c:v>9.0480721887638449</c:v>
                </c:pt>
                <c:pt idx="4">
                  <c:v>9.0480721887638449</c:v>
                </c:pt>
                <c:pt idx="5">
                  <c:v>9.0480721887638449</c:v>
                </c:pt>
                <c:pt idx="6">
                  <c:v>9.0480721887638449</c:v>
                </c:pt>
                <c:pt idx="7">
                  <c:v>9.0480721887638449</c:v>
                </c:pt>
                <c:pt idx="8">
                  <c:v>9.0480721887638449</c:v>
                </c:pt>
                <c:pt idx="9">
                  <c:v>9.0480721887638449</c:v>
                </c:pt>
                <c:pt idx="10">
                  <c:v>9.0480721887638449</c:v>
                </c:pt>
                <c:pt idx="11">
                  <c:v>9.0480721887638449</c:v>
                </c:pt>
                <c:pt idx="12">
                  <c:v>9.0480721887638449</c:v>
                </c:pt>
                <c:pt idx="13">
                  <c:v>9.0480721887638449</c:v>
                </c:pt>
                <c:pt idx="14">
                  <c:v>9.0480721887638449</c:v>
                </c:pt>
                <c:pt idx="15">
                  <c:v>9.0480721887638449</c:v>
                </c:pt>
                <c:pt idx="16">
                  <c:v>9.0480721887638449</c:v>
                </c:pt>
                <c:pt idx="17">
                  <c:v>9.0480721887638449</c:v>
                </c:pt>
                <c:pt idx="18">
                  <c:v>9.0480721887638449</c:v>
                </c:pt>
                <c:pt idx="19">
                  <c:v>9.0480721887638449</c:v>
                </c:pt>
                <c:pt idx="20">
                  <c:v>9.0480721887638449</c:v>
                </c:pt>
                <c:pt idx="21">
                  <c:v>9.0480721887638449</c:v>
                </c:pt>
                <c:pt idx="22">
                  <c:v>9.0480721887638449</c:v>
                </c:pt>
                <c:pt idx="23">
                  <c:v>9.0480721887638449</c:v>
                </c:pt>
              </c:numCache>
            </c:numRef>
          </c:val>
          <c:smooth val="0"/>
          <c:extLst>
            <c:ext xmlns:c16="http://schemas.microsoft.com/office/drawing/2014/chart" uri="{C3380CC4-5D6E-409C-BE32-E72D297353CC}">
              <c16:uniqueId val="{00000004-2764-4269-83C4-4FAB1CE40459}"/>
            </c:ext>
          </c:extLst>
        </c:ser>
        <c:ser>
          <c:idx val="6"/>
          <c:order val="5"/>
          <c:tx>
            <c:strRef>
              <c:f>'c-chart demand'!$H$3</c:f>
              <c:strCache>
                <c:ptCount val="1"/>
                <c:pt idx="0">
                  <c:v>LWL</c:v>
                </c:pt>
              </c:strCache>
            </c:strRef>
          </c:tx>
          <c:spPr>
            <a:ln w="22225">
              <a:solidFill>
                <a:schemeClr val="bg1">
                  <a:lumMod val="75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demand'!$H$4:$H$352</c:f>
              <c:numCache>
                <c:formatCode>0.00</c:formatCode>
                <c:ptCount val="349"/>
                <c:pt idx="0">
                  <c:v>0.36859447790282118</c:v>
                </c:pt>
                <c:pt idx="1">
                  <c:v>0.36859447790282118</c:v>
                </c:pt>
                <c:pt idx="2">
                  <c:v>0.36859447790282118</c:v>
                </c:pt>
                <c:pt idx="3">
                  <c:v>0.36859447790282118</c:v>
                </c:pt>
                <c:pt idx="4">
                  <c:v>0.36859447790282118</c:v>
                </c:pt>
                <c:pt idx="5">
                  <c:v>0.36859447790282118</c:v>
                </c:pt>
                <c:pt idx="6">
                  <c:v>0.36859447790282118</c:v>
                </c:pt>
                <c:pt idx="7">
                  <c:v>0.36859447790282118</c:v>
                </c:pt>
                <c:pt idx="8">
                  <c:v>0.36859447790282118</c:v>
                </c:pt>
                <c:pt idx="9">
                  <c:v>0.36859447790282118</c:v>
                </c:pt>
                <c:pt idx="10">
                  <c:v>0.36859447790282118</c:v>
                </c:pt>
                <c:pt idx="11">
                  <c:v>0.36859447790282118</c:v>
                </c:pt>
                <c:pt idx="12">
                  <c:v>0.36859447790282118</c:v>
                </c:pt>
                <c:pt idx="13">
                  <c:v>0.36859447790282118</c:v>
                </c:pt>
                <c:pt idx="14">
                  <c:v>0.36859447790282118</c:v>
                </c:pt>
                <c:pt idx="15">
                  <c:v>0.36859447790282118</c:v>
                </c:pt>
                <c:pt idx="16">
                  <c:v>0.36859447790282118</c:v>
                </c:pt>
                <c:pt idx="17">
                  <c:v>0.36859447790282118</c:v>
                </c:pt>
                <c:pt idx="18">
                  <c:v>0.36859447790282118</c:v>
                </c:pt>
                <c:pt idx="19">
                  <c:v>0.36859447790282118</c:v>
                </c:pt>
                <c:pt idx="20">
                  <c:v>0.36859447790282118</c:v>
                </c:pt>
                <c:pt idx="21">
                  <c:v>0.36859447790282118</c:v>
                </c:pt>
                <c:pt idx="22">
                  <c:v>0.36859447790282118</c:v>
                </c:pt>
                <c:pt idx="23">
                  <c:v>0.36859447790282118</c:v>
                </c:pt>
              </c:numCache>
            </c:numRef>
          </c:val>
          <c:smooth val="0"/>
          <c:extLst>
            <c:ext xmlns:c16="http://schemas.microsoft.com/office/drawing/2014/chart" uri="{C3380CC4-5D6E-409C-BE32-E72D297353CC}">
              <c16:uniqueId val="{00000005-2764-4269-83C4-4FAB1CE40459}"/>
            </c:ext>
          </c:extLst>
        </c:ser>
        <c:ser>
          <c:idx val="1"/>
          <c:order val="6"/>
          <c:tx>
            <c:strRef>
              <c:f>'c-chart demand'!$J$3</c:f>
              <c:strCache>
                <c:ptCount val="1"/>
                <c:pt idx="0">
                  <c:v>Extended Mean</c:v>
                </c:pt>
              </c:strCache>
            </c:strRef>
          </c:tx>
          <c:spPr>
            <a:ln w="25400">
              <a:solidFill>
                <a:schemeClr val="accent2"/>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demand'!$J$4:$J$352</c:f>
              <c:numCache>
                <c:formatCode>0</c:formatCode>
                <c:ptCount val="349"/>
                <c:pt idx="23" formatCode="0.00">
                  <c:v>4.708333333333333</c:v>
                </c:pt>
                <c:pt idx="24" formatCode="0.00">
                  <c:v>4.708333333333333</c:v>
                </c:pt>
                <c:pt idx="25" formatCode="0.00">
                  <c:v>4.708333333333333</c:v>
                </c:pt>
                <c:pt idx="26" formatCode="0.00">
                  <c:v>4.708333333333333</c:v>
                </c:pt>
                <c:pt idx="27" formatCode="0.00">
                  <c:v>4.708333333333333</c:v>
                </c:pt>
                <c:pt idx="28" formatCode="0.00">
                  <c:v>4.708333333333333</c:v>
                </c:pt>
                <c:pt idx="29" formatCode="0.00">
                  <c:v>4.708333333333333</c:v>
                </c:pt>
                <c:pt idx="30" formatCode="0.00">
                  <c:v>4.708333333333333</c:v>
                </c:pt>
                <c:pt idx="31" formatCode="0.00">
                  <c:v>4.708333333333333</c:v>
                </c:pt>
                <c:pt idx="32" formatCode="0.00">
                  <c:v>4.708333333333333</c:v>
                </c:pt>
                <c:pt idx="33" formatCode="0.00">
                  <c:v>4.708333333333333</c:v>
                </c:pt>
                <c:pt idx="34" formatCode="0.00">
                  <c:v>4.708333333333333</c:v>
                </c:pt>
                <c:pt idx="35" formatCode="0.00">
                  <c:v>4.708333333333333</c:v>
                </c:pt>
                <c:pt idx="36" formatCode="0.00">
                  <c:v>4.708333333333333</c:v>
                </c:pt>
                <c:pt idx="37" formatCode="0.00">
                  <c:v>4.708333333333333</c:v>
                </c:pt>
                <c:pt idx="38" formatCode="0.00">
                  <c:v>4.708333333333333</c:v>
                </c:pt>
                <c:pt idx="39" formatCode="0.00">
                  <c:v>4.708333333333333</c:v>
                </c:pt>
                <c:pt idx="40" formatCode="0.00">
                  <c:v>4.708333333333333</c:v>
                </c:pt>
                <c:pt idx="41" formatCode="0.00">
                  <c:v>4.708333333333333</c:v>
                </c:pt>
                <c:pt idx="42" formatCode="0.00">
                  <c:v>4.708333333333333</c:v>
                </c:pt>
                <c:pt idx="43" formatCode="0.00">
                  <c:v>4.708333333333333</c:v>
                </c:pt>
                <c:pt idx="44" formatCode="0.00">
                  <c:v>4.708333333333333</c:v>
                </c:pt>
                <c:pt idx="45" formatCode="0.00">
                  <c:v>4.708333333333333</c:v>
                </c:pt>
                <c:pt idx="46" formatCode="0.00">
                  <c:v>4.708333333333333</c:v>
                </c:pt>
                <c:pt idx="47" formatCode="0.00">
                  <c:v>4.708333333333333</c:v>
                </c:pt>
                <c:pt idx="48" formatCode="0.00">
                  <c:v>4.708333333333333</c:v>
                </c:pt>
                <c:pt idx="49" formatCode="0.00">
                  <c:v>4.708333333333333</c:v>
                </c:pt>
                <c:pt idx="50" formatCode="0.00">
                  <c:v>4.708333333333333</c:v>
                </c:pt>
                <c:pt idx="51" formatCode="0.00">
                  <c:v>4.708333333333333</c:v>
                </c:pt>
                <c:pt idx="52" formatCode="0.00">
                  <c:v>4.708333333333333</c:v>
                </c:pt>
                <c:pt idx="53" formatCode="0.00">
                  <c:v>4.708333333333333</c:v>
                </c:pt>
                <c:pt idx="54" formatCode="0.00">
                  <c:v>4.708333333333333</c:v>
                </c:pt>
                <c:pt idx="55" formatCode="0.00">
                  <c:v>4.708333333333333</c:v>
                </c:pt>
                <c:pt idx="56" formatCode="0.00">
                  <c:v>4.708333333333333</c:v>
                </c:pt>
                <c:pt idx="57" formatCode="0.00">
                  <c:v>4.708333333333333</c:v>
                </c:pt>
                <c:pt idx="58" formatCode="0.00">
                  <c:v>4.708333333333333</c:v>
                </c:pt>
                <c:pt idx="59" formatCode="0.00">
                  <c:v>4.708333333333333</c:v>
                </c:pt>
                <c:pt idx="60" formatCode="0.00">
                  <c:v>4.708333333333333</c:v>
                </c:pt>
                <c:pt idx="61" formatCode="0.00">
                  <c:v>4.708333333333333</c:v>
                </c:pt>
                <c:pt idx="62" formatCode="0.00">
                  <c:v>4.708333333333333</c:v>
                </c:pt>
                <c:pt idx="63" formatCode="0.00">
                  <c:v>4.708333333333333</c:v>
                </c:pt>
                <c:pt idx="64" formatCode="0.00">
                  <c:v>4.708333333333333</c:v>
                </c:pt>
                <c:pt idx="65" formatCode="0.00">
                  <c:v>4.708333333333333</c:v>
                </c:pt>
                <c:pt idx="66" formatCode="0.00">
                  <c:v>4.708333333333333</c:v>
                </c:pt>
                <c:pt idx="67" formatCode="0.00">
                  <c:v>4.708333333333333</c:v>
                </c:pt>
                <c:pt idx="68" formatCode="0.00">
                  <c:v>4.708333333333333</c:v>
                </c:pt>
                <c:pt idx="69" formatCode="0.00">
                  <c:v>4.708333333333333</c:v>
                </c:pt>
                <c:pt idx="70" formatCode="0.00">
                  <c:v>4.708333333333333</c:v>
                </c:pt>
                <c:pt idx="71" formatCode="0.00">
                  <c:v>4.708333333333333</c:v>
                </c:pt>
                <c:pt idx="72" formatCode="0.00">
                  <c:v>4.708333333333333</c:v>
                </c:pt>
                <c:pt idx="73" formatCode="0.00">
                  <c:v>4.708333333333333</c:v>
                </c:pt>
                <c:pt idx="74" formatCode="0.00">
                  <c:v>4.708333333333333</c:v>
                </c:pt>
                <c:pt idx="75" formatCode="0.00">
                  <c:v>4.708333333333333</c:v>
                </c:pt>
                <c:pt idx="76" formatCode="0.00">
                  <c:v>4.708333333333333</c:v>
                </c:pt>
                <c:pt idx="77" formatCode="0.00">
                  <c:v>4.708333333333333</c:v>
                </c:pt>
                <c:pt idx="78" formatCode="0.00">
                  <c:v>4.708333333333333</c:v>
                </c:pt>
                <c:pt idx="79" formatCode="0.00">
                  <c:v>4.708333333333333</c:v>
                </c:pt>
                <c:pt idx="80" formatCode="0.00">
                  <c:v>4.708333333333333</c:v>
                </c:pt>
                <c:pt idx="81" formatCode="0.00">
                  <c:v>4.708333333333333</c:v>
                </c:pt>
                <c:pt idx="82" formatCode="0.00">
                  <c:v>4.708333333333333</c:v>
                </c:pt>
                <c:pt idx="83" formatCode="0.00">
                  <c:v>4.708333333333333</c:v>
                </c:pt>
                <c:pt idx="84" formatCode="0.00">
                  <c:v>4.708333333333333</c:v>
                </c:pt>
                <c:pt idx="85" formatCode="0.00">
                  <c:v>4.708333333333333</c:v>
                </c:pt>
                <c:pt idx="86" formatCode="0.00">
                  <c:v>4.708333333333333</c:v>
                </c:pt>
                <c:pt idx="87" formatCode="0.00">
                  <c:v>4.708333333333333</c:v>
                </c:pt>
                <c:pt idx="88" formatCode="0.00">
                  <c:v>4.708333333333333</c:v>
                </c:pt>
                <c:pt idx="89" formatCode="0.00">
                  <c:v>4.708333333333333</c:v>
                </c:pt>
                <c:pt idx="90" formatCode="0.00">
                  <c:v>4.708333333333333</c:v>
                </c:pt>
                <c:pt idx="91" formatCode="0.00">
                  <c:v>4.708333333333333</c:v>
                </c:pt>
                <c:pt idx="92" formatCode="0.00">
                  <c:v>4.708333333333333</c:v>
                </c:pt>
                <c:pt idx="93" formatCode="0.00">
                  <c:v>4.708333333333333</c:v>
                </c:pt>
                <c:pt idx="94" formatCode="0.00">
                  <c:v>4.708333333333333</c:v>
                </c:pt>
                <c:pt idx="95" formatCode="0.00">
                  <c:v>4.708333333333333</c:v>
                </c:pt>
                <c:pt idx="96" formatCode="0.00">
                  <c:v>4.708333333333333</c:v>
                </c:pt>
                <c:pt idx="97" formatCode="0.00">
                  <c:v>4.708333333333333</c:v>
                </c:pt>
                <c:pt idx="98" formatCode="0.00">
                  <c:v>4.708333333333333</c:v>
                </c:pt>
                <c:pt idx="99" formatCode="0.00">
                  <c:v>4.708333333333333</c:v>
                </c:pt>
                <c:pt idx="100" formatCode="0.00">
                  <c:v>4.708333333333333</c:v>
                </c:pt>
                <c:pt idx="101" formatCode="0.00">
                  <c:v>4.708333333333333</c:v>
                </c:pt>
                <c:pt idx="102" formatCode="0.00">
                  <c:v>4.708333333333333</c:v>
                </c:pt>
                <c:pt idx="103" formatCode="0.00">
                  <c:v>4.708333333333333</c:v>
                </c:pt>
                <c:pt idx="104" formatCode="0.00">
                  <c:v>4.708333333333333</c:v>
                </c:pt>
                <c:pt idx="105" formatCode="0.00">
                  <c:v>4.708333333333333</c:v>
                </c:pt>
                <c:pt idx="106" formatCode="0.00">
                  <c:v>4.708333333333333</c:v>
                </c:pt>
                <c:pt idx="107" formatCode="0.00">
                  <c:v>4.708333333333333</c:v>
                </c:pt>
                <c:pt idx="108" formatCode="0.00">
                  <c:v>4.708333333333333</c:v>
                </c:pt>
                <c:pt idx="109" formatCode="0.00">
                  <c:v>4.708333333333333</c:v>
                </c:pt>
                <c:pt idx="110" formatCode="0.00">
                  <c:v>4.708333333333333</c:v>
                </c:pt>
                <c:pt idx="111" formatCode="0.00">
                  <c:v>4.708333333333333</c:v>
                </c:pt>
                <c:pt idx="112" formatCode="0.00">
                  <c:v>4.708333333333333</c:v>
                </c:pt>
                <c:pt idx="113" formatCode="0.00">
                  <c:v>4.708333333333333</c:v>
                </c:pt>
                <c:pt idx="114" formatCode="0.00">
                  <c:v>4.708333333333333</c:v>
                </c:pt>
                <c:pt idx="115" formatCode="0.00">
                  <c:v>4.708333333333333</c:v>
                </c:pt>
                <c:pt idx="116" formatCode="0.00">
                  <c:v>4.708333333333333</c:v>
                </c:pt>
                <c:pt idx="117" formatCode="0.00">
                  <c:v>4.708333333333333</c:v>
                </c:pt>
                <c:pt idx="118" formatCode="0.00">
                  <c:v>4.708333333333333</c:v>
                </c:pt>
                <c:pt idx="119" formatCode="0.00">
                  <c:v>4.708333333333333</c:v>
                </c:pt>
                <c:pt idx="120" formatCode="0.00">
                  <c:v>4.708333333333333</c:v>
                </c:pt>
                <c:pt idx="121" formatCode="0.00">
                  <c:v>4.708333333333333</c:v>
                </c:pt>
                <c:pt idx="122" formatCode="0.00">
                  <c:v>4.708333333333333</c:v>
                </c:pt>
                <c:pt idx="123" formatCode="0.00">
                  <c:v>4.708333333333333</c:v>
                </c:pt>
                <c:pt idx="124" formatCode="0.00">
                  <c:v>4.708333333333333</c:v>
                </c:pt>
                <c:pt idx="125" formatCode="0.00">
                  <c:v>4.708333333333333</c:v>
                </c:pt>
                <c:pt idx="126" formatCode="0.00">
                  <c:v>4.708333333333333</c:v>
                </c:pt>
                <c:pt idx="127" formatCode="0.00">
                  <c:v>4.708333333333333</c:v>
                </c:pt>
                <c:pt idx="128" formatCode="0.00">
                  <c:v>4.708333333333333</c:v>
                </c:pt>
                <c:pt idx="129" formatCode="0.00">
                  <c:v>4.708333333333333</c:v>
                </c:pt>
                <c:pt idx="130" formatCode="0.00">
                  <c:v>4.708333333333333</c:v>
                </c:pt>
                <c:pt idx="131" formatCode="0.00">
                  <c:v>4.708333333333333</c:v>
                </c:pt>
                <c:pt idx="132" formatCode="0.00">
                  <c:v>4.708333333333333</c:v>
                </c:pt>
                <c:pt idx="133" formatCode="0.00">
                  <c:v>4.708333333333333</c:v>
                </c:pt>
                <c:pt idx="134" formatCode="0.00">
                  <c:v>4.708333333333333</c:v>
                </c:pt>
                <c:pt idx="135" formatCode="0.00">
                  <c:v>4.708333333333333</c:v>
                </c:pt>
                <c:pt idx="136" formatCode="0.00">
                  <c:v>4.708333333333333</c:v>
                </c:pt>
                <c:pt idx="137" formatCode="0.00">
                  <c:v>4.708333333333333</c:v>
                </c:pt>
                <c:pt idx="138" formatCode="0.00">
                  <c:v>4.708333333333333</c:v>
                </c:pt>
                <c:pt idx="139" formatCode="0.00">
                  <c:v>4.708333333333333</c:v>
                </c:pt>
                <c:pt idx="140" formatCode="0.00">
                  <c:v>4.708333333333333</c:v>
                </c:pt>
                <c:pt idx="141" formatCode="0.00">
                  <c:v>4.708333333333333</c:v>
                </c:pt>
                <c:pt idx="142" formatCode="0.00">
                  <c:v>4.708333333333333</c:v>
                </c:pt>
                <c:pt idx="143" formatCode="0.00">
                  <c:v>4.708333333333333</c:v>
                </c:pt>
                <c:pt idx="144" formatCode="0.00">
                  <c:v>4.708333333333333</c:v>
                </c:pt>
                <c:pt idx="145" formatCode="0.00">
                  <c:v>4.708333333333333</c:v>
                </c:pt>
                <c:pt idx="146" formatCode="0.00">
                  <c:v>4.708333333333333</c:v>
                </c:pt>
                <c:pt idx="147" formatCode="0.00">
                  <c:v>4.708333333333333</c:v>
                </c:pt>
                <c:pt idx="148" formatCode="0.00">
                  <c:v>4.708333333333333</c:v>
                </c:pt>
                <c:pt idx="149" formatCode="0.00">
                  <c:v>4.708333333333333</c:v>
                </c:pt>
                <c:pt idx="150" formatCode="0.00">
                  <c:v>4.708333333333333</c:v>
                </c:pt>
                <c:pt idx="151" formatCode="0.00">
                  <c:v>4.708333333333333</c:v>
                </c:pt>
                <c:pt idx="152" formatCode="0.00">
                  <c:v>4.708333333333333</c:v>
                </c:pt>
                <c:pt idx="153" formatCode="0.00">
                  <c:v>4.708333333333333</c:v>
                </c:pt>
                <c:pt idx="154" formatCode="0.00">
                  <c:v>4.708333333333333</c:v>
                </c:pt>
                <c:pt idx="155" formatCode="0.00">
                  <c:v>4.708333333333333</c:v>
                </c:pt>
                <c:pt idx="156" formatCode="0.00">
                  <c:v>4.708333333333333</c:v>
                </c:pt>
                <c:pt idx="157" formatCode="0.00">
                  <c:v>4.708333333333333</c:v>
                </c:pt>
                <c:pt idx="158" formatCode="0.00">
                  <c:v>4.708333333333333</c:v>
                </c:pt>
                <c:pt idx="159" formatCode="0.00">
                  <c:v>4.708333333333333</c:v>
                </c:pt>
                <c:pt idx="160" formatCode="0.00">
                  <c:v>4.708333333333333</c:v>
                </c:pt>
                <c:pt idx="161" formatCode="0.00">
                  <c:v>4.708333333333333</c:v>
                </c:pt>
                <c:pt idx="162" formatCode="0.00">
                  <c:v>4.708333333333333</c:v>
                </c:pt>
                <c:pt idx="163" formatCode="0.00">
                  <c:v>4.708333333333333</c:v>
                </c:pt>
                <c:pt idx="164" formatCode="0.00">
                  <c:v>4.708333333333333</c:v>
                </c:pt>
                <c:pt idx="165" formatCode="0.00">
                  <c:v>4.708333333333333</c:v>
                </c:pt>
                <c:pt idx="166" formatCode="0.00">
                  <c:v>4.708333333333333</c:v>
                </c:pt>
                <c:pt idx="167" formatCode="0.00">
                  <c:v>4.708333333333333</c:v>
                </c:pt>
                <c:pt idx="168" formatCode="0.00">
                  <c:v>4.708333333333333</c:v>
                </c:pt>
                <c:pt idx="169" formatCode="0.00">
                  <c:v>4.708333333333333</c:v>
                </c:pt>
                <c:pt idx="170" formatCode="0.00">
                  <c:v>4.708333333333333</c:v>
                </c:pt>
                <c:pt idx="171" formatCode="0.00">
                  <c:v>4.708333333333333</c:v>
                </c:pt>
                <c:pt idx="172" formatCode="0.00">
                  <c:v>4.708333333333333</c:v>
                </c:pt>
                <c:pt idx="173" formatCode="0.00">
                  <c:v>4.708333333333333</c:v>
                </c:pt>
                <c:pt idx="174" formatCode="0.00">
                  <c:v>4.708333333333333</c:v>
                </c:pt>
                <c:pt idx="175" formatCode="0.00">
                  <c:v>4.708333333333333</c:v>
                </c:pt>
                <c:pt idx="176" formatCode="0.00">
                  <c:v>4.708333333333333</c:v>
                </c:pt>
                <c:pt idx="177" formatCode="0.00">
                  <c:v>4.708333333333333</c:v>
                </c:pt>
                <c:pt idx="178" formatCode="0.00">
                  <c:v>4.708333333333333</c:v>
                </c:pt>
                <c:pt idx="179" formatCode="0.00">
                  <c:v>4.708333333333333</c:v>
                </c:pt>
                <c:pt idx="180" formatCode="0.00">
                  <c:v>4.708333333333333</c:v>
                </c:pt>
                <c:pt idx="181" formatCode="0.00">
                  <c:v>4.708333333333333</c:v>
                </c:pt>
                <c:pt idx="182" formatCode="0.00">
                  <c:v>4.708333333333333</c:v>
                </c:pt>
                <c:pt idx="183" formatCode="0.00">
                  <c:v>4.708333333333333</c:v>
                </c:pt>
                <c:pt idx="184" formatCode="0.00">
                  <c:v>4.708333333333333</c:v>
                </c:pt>
                <c:pt idx="185" formatCode="0.00">
                  <c:v>4.708333333333333</c:v>
                </c:pt>
                <c:pt idx="186" formatCode="0.00">
                  <c:v>4.708333333333333</c:v>
                </c:pt>
                <c:pt idx="187" formatCode="0.00">
                  <c:v>4.708333333333333</c:v>
                </c:pt>
                <c:pt idx="188" formatCode="0.00">
                  <c:v>4.708333333333333</c:v>
                </c:pt>
                <c:pt idx="189" formatCode="0.00">
                  <c:v>4.708333333333333</c:v>
                </c:pt>
                <c:pt idx="190" formatCode="0.00">
                  <c:v>4.708333333333333</c:v>
                </c:pt>
                <c:pt idx="191" formatCode="0.00">
                  <c:v>4.708333333333333</c:v>
                </c:pt>
                <c:pt idx="192" formatCode="0.00">
                  <c:v>4.708333333333333</c:v>
                </c:pt>
                <c:pt idx="193" formatCode="0.00">
                  <c:v>4.708333333333333</c:v>
                </c:pt>
                <c:pt idx="194" formatCode="0.00">
                  <c:v>4.708333333333333</c:v>
                </c:pt>
                <c:pt idx="195" formatCode="0.00">
                  <c:v>4.708333333333333</c:v>
                </c:pt>
                <c:pt idx="196" formatCode="0.00">
                  <c:v>4.708333333333333</c:v>
                </c:pt>
                <c:pt idx="197" formatCode="0.00">
                  <c:v>4.708333333333333</c:v>
                </c:pt>
                <c:pt idx="198" formatCode="0.00">
                  <c:v>4.708333333333333</c:v>
                </c:pt>
                <c:pt idx="199" formatCode="0.00">
                  <c:v>4.708333333333333</c:v>
                </c:pt>
                <c:pt idx="200" formatCode="0.00">
                  <c:v>4.708333333333333</c:v>
                </c:pt>
                <c:pt idx="201" formatCode="0.00">
                  <c:v>4.708333333333333</c:v>
                </c:pt>
                <c:pt idx="202" formatCode="0.00">
                  <c:v>4.708333333333333</c:v>
                </c:pt>
                <c:pt idx="203" formatCode="0.00">
                  <c:v>4.708333333333333</c:v>
                </c:pt>
                <c:pt idx="204" formatCode="0.00">
                  <c:v>4.708333333333333</c:v>
                </c:pt>
                <c:pt idx="205" formatCode="0.00">
                  <c:v>4.708333333333333</c:v>
                </c:pt>
                <c:pt idx="206" formatCode="0.00">
                  <c:v>4.708333333333333</c:v>
                </c:pt>
                <c:pt idx="207" formatCode="0.00">
                  <c:v>4.708333333333333</c:v>
                </c:pt>
                <c:pt idx="208" formatCode="0.00">
                  <c:v>4.708333333333333</c:v>
                </c:pt>
                <c:pt idx="209" formatCode="0.00">
                  <c:v>4.708333333333333</c:v>
                </c:pt>
                <c:pt idx="210" formatCode="0.00">
                  <c:v>4.708333333333333</c:v>
                </c:pt>
                <c:pt idx="211" formatCode="0.00">
                  <c:v>4.708333333333333</c:v>
                </c:pt>
                <c:pt idx="212" formatCode="0.00">
                  <c:v>4.708333333333333</c:v>
                </c:pt>
                <c:pt idx="213" formatCode="0.00">
                  <c:v>4.708333333333333</c:v>
                </c:pt>
                <c:pt idx="214" formatCode="0.00">
                  <c:v>4.708333333333333</c:v>
                </c:pt>
                <c:pt idx="215" formatCode="0.00">
                  <c:v>4.708333333333333</c:v>
                </c:pt>
                <c:pt idx="216" formatCode="0.00">
                  <c:v>4.708333333333333</c:v>
                </c:pt>
                <c:pt idx="217" formatCode="0.00">
                  <c:v>4.708333333333333</c:v>
                </c:pt>
                <c:pt idx="218" formatCode="0.00">
                  <c:v>4.708333333333333</c:v>
                </c:pt>
                <c:pt idx="219" formatCode="0.00">
                  <c:v>4.708333333333333</c:v>
                </c:pt>
                <c:pt idx="220" formatCode="0.00">
                  <c:v>4.708333333333333</c:v>
                </c:pt>
                <c:pt idx="221" formatCode="0.00">
                  <c:v>4.708333333333333</c:v>
                </c:pt>
                <c:pt idx="222" formatCode="0.00">
                  <c:v>4.708333333333333</c:v>
                </c:pt>
                <c:pt idx="223" formatCode="0.00">
                  <c:v>4.708333333333333</c:v>
                </c:pt>
                <c:pt idx="224" formatCode="0.00">
                  <c:v>4.708333333333333</c:v>
                </c:pt>
                <c:pt idx="225" formatCode="0.00">
                  <c:v>4.708333333333333</c:v>
                </c:pt>
                <c:pt idx="226" formatCode="0.00">
                  <c:v>4.708333333333333</c:v>
                </c:pt>
                <c:pt idx="227" formatCode="0.00">
                  <c:v>4.708333333333333</c:v>
                </c:pt>
                <c:pt idx="228" formatCode="0.00">
                  <c:v>4.708333333333333</c:v>
                </c:pt>
                <c:pt idx="229" formatCode="0.00">
                  <c:v>4.708333333333333</c:v>
                </c:pt>
                <c:pt idx="230" formatCode="0.00">
                  <c:v>4.708333333333333</c:v>
                </c:pt>
                <c:pt idx="231" formatCode="0.00">
                  <c:v>4.708333333333333</c:v>
                </c:pt>
                <c:pt idx="232" formatCode="0.00">
                  <c:v>4.708333333333333</c:v>
                </c:pt>
                <c:pt idx="233" formatCode="0.00">
                  <c:v>4.708333333333333</c:v>
                </c:pt>
                <c:pt idx="234" formatCode="0.00">
                  <c:v>4.708333333333333</c:v>
                </c:pt>
                <c:pt idx="235" formatCode="0.00">
                  <c:v>4.708333333333333</c:v>
                </c:pt>
                <c:pt idx="236" formatCode="0.00">
                  <c:v>4.708333333333333</c:v>
                </c:pt>
                <c:pt idx="237" formatCode="0.00">
                  <c:v>4.708333333333333</c:v>
                </c:pt>
                <c:pt idx="238" formatCode="0.00">
                  <c:v>4.708333333333333</c:v>
                </c:pt>
                <c:pt idx="239" formatCode="0.00">
                  <c:v>4.708333333333333</c:v>
                </c:pt>
                <c:pt idx="240" formatCode="0.00">
                  <c:v>4.708333333333333</c:v>
                </c:pt>
                <c:pt idx="241" formatCode="0.00">
                  <c:v>4.708333333333333</c:v>
                </c:pt>
                <c:pt idx="242" formatCode="0.00">
                  <c:v>4.708333333333333</c:v>
                </c:pt>
                <c:pt idx="243" formatCode="0.00">
                  <c:v>4.708333333333333</c:v>
                </c:pt>
                <c:pt idx="244" formatCode="0.00">
                  <c:v>4.708333333333333</c:v>
                </c:pt>
                <c:pt idx="245" formatCode="0.00">
                  <c:v>4.708333333333333</c:v>
                </c:pt>
                <c:pt idx="246" formatCode="0.00">
                  <c:v>4.708333333333333</c:v>
                </c:pt>
                <c:pt idx="247" formatCode="0.00">
                  <c:v>4.708333333333333</c:v>
                </c:pt>
                <c:pt idx="248" formatCode="0.00">
                  <c:v>4.708333333333333</c:v>
                </c:pt>
                <c:pt idx="249" formatCode="0.00">
                  <c:v>4.708333333333333</c:v>
                </c:pt>
                <c:pt idx="250" formatCode="0.00">
                  <c:v>4.708333333333333</c:v>
                </c:pt>
                <c:pt idx="251" formatCode="0.00">
                  <c:v>4.708333333333333</c:v>
                </c:pt>
                <c:pt idx="252" formatCode="0.00">
                  <c:v>4.708333333333333</c:v>
                </c:pt>
                <c:pt idx="253" formatCode="0.00">
                  <c:v>4.708333333333333</c:v>
                </c:pt>
                <c:pt idx="254" formatCode="0.00">
                  <c:v>4.708333333333333</c:v>
                </c:pt>
                <c:pt idx="255" formatCode="0.00">
                  <c:v>4.708333333333333</c:v>
                </c:pt>
                <c:pt idx="256" formatCode="0.00">
                  <c:v>4.708333333333333</c:v>
                </c:pt>
                <c:pt idx="257" formatCode="0.00">
                  <c:v>4.708333333333333</c:v>
                </c:pt>
                <c:pt idx="258" formatCode="0.00">
                  <c:v>4.708333333333333</c:v>
                </c:pt>
                <c:pt idx="259" formatCode="0.00">
                  <c:v>4.708333333333333</c:v>
                </c:pt>
                <c:pt idx="260" formatCode="0.00">
                  <c:v>4.708333333333333</c:v>
                </c:pt>
                <c:pt idx="261" formatCode="0.00">
                  <c:v>4.708333333333333</c:v>
                </c:pt>
                <c:pt idx="262" formatCode="0.00">
                  <c:v>4.708333333333333</c:v>
                </c:pt>
                <c:pt idx="263" formatCode="0.00">
                  <c:v>4.708333333333333</c:v>
                </c:pt>
                <c:pt idx="264" formatCode="0.00">
                  <c:v>4.708333333333333</c:v>
                </c:pt>
                <c:pt idx="265" formatCode="0.00">
                  <c:v>4.708333333333333</c:v>
                </c:pt>
                <c:pt idx="266" formatCode="0.00">
                  <c:v>4.708333333333333</c:v>
                </c:pt>
                <c:pt idx="267" formatCode="0.00">
                  <c:v>4.708333333333333</c:v>
                </c:pt>
                <c:pt idx="268" formatCode="0.00">
                  <c:v>4.708333333333333</c:v>
                </c:pt>
                <c:pt idx="269" formatCode="0.00">
                  <c:v>4.708333333333333</c:v>
                </c:pt>
                <c:pt idx="270" formatCode="0.00">
                  <c:v>4.708333333333333</c:v>
                </c:pt>
                <c:pt idx="271" formatCode="0.00">
                  <c:v>4.708333333333333</c:v>
                </c:pt>
                <c:pt idx="272" formatCode="0.00">
                  <c:v>4.708333333333333</c:v>
                </c:pt>
                <c:pt idx="273" formatCode="0.00">
                  <c:v>4.708333333333333</c:v>
                </c:pt>
                <c:pt idx="274" formatCode="0.00">
                  <c:v>4.708333333333333</c:v>
                </c:pt>
                <c:pt idx="275" formatCode="0.00">
                  <c:v>4.708333333333333</c:v>
                </c:pt>
                <c:pt idx="276" formatCode="0.00">
                  <c:v>4.708333333333333</c:v>
                </c:pt>
                <c:pt idx="277" formatCode="0.00">
                  <c:v>4.708333333333333</c:v>
                </c:pt>
                <c:pt idx="278" formatCode="0.00">
                  <c:v>4.708333333333333</c:v>
                </c:pt>
                <c:pt idx="279" formatCode="0.00">
                  <c:v>4.708333333333333</c:v>
                </c:pt>
                <c:pt idx="280" formatCode="0.00">
                  <c:v>4.708333333333333</c:v>
                </c:pt>
                <c:pt idx="281" formatCode="0.00">
                  <c:v>4.708333333333333</c:v>
                </c:pt>
                <c:pt idx="282" formatCode="0.00">
                  <c:v>4.708333333333333</c:v>
                </c:pt>
                <c:pt idx="283" formatCode="0.00">
                  <c:v>4.708333333333333</c:v>
                </c:pt>
                <c:pt idx="284" formatCode="0.00">
                  <c:v>4.708333333333333</c:v>
                </c:pt>
                <c:pt idx="285" formatCode="0.00">
                  <c:v>4.708333333333333</c:v>
                </c:pt>
                <c:pt idx="286" formatCode="0.00">
                  <c:v>4.708333333333333</c:v>
                </c:pt>
                <c:pt idx="287" formatCode="0.00">
                  <c:v>4.708333333333333</c:v>
                </c:pt>
                <c:pt idx="288" formatCode="0.00">
                  <c:v>4.708333333333333</c:v>
                </c:pt>
                <c:pt idx="289" formatCode="0.00">
                  <c:v>4.708333333333333</c:v>
                </c:pt>
                <c:pt idx="290" formatCode="0.00">
                  <c:v>4.708333333333333</c:v>
                </c:pt>
                <c:pt idx="291" formatCode="0.00">
                  <c:v>4.708333333333333</c:v>
                </c:pt>
                <c:pt idx="292" formatCode="0.00">
                  <c:v>4.708333333333333</c:v>
                </c:pt>
                <c:pt idx="293" formatCode="0.00">
                  <c:v>4.708333333333333</c:v>
                </c:pt>
                <c:pt idx="294" formatCode="0.00">
                  <c:v>4.708333333333333</c:v>
                </c:pt>
                <c:pt idx="295" formatCode="0.00">
                  <c:v>4.708333333333333</c:v>
                </c:pt>
                <c:pt idx="296" formatCode="0.00">
                  <c:v>4.708333333333333</c:v>
                </c:pt>
                <c:pt idx="297" formatCode="0.00">
                  <c:v>4.708333333333333</c:v>
                </c:pt>
                <c:pt idx="298" formatCode="0.00">
                  <c:v>4.708333333333333</c:v>
                </c:pt>
                <c:pt idx="299" formatCode="0.00">
                  <c:v>4.708333333333333</c:v>
                </c:pt>
                <c:pt idx="300" formatCode="0.00">
                  <c:v>4.708333333333333</c:v>
                </c:pt>
                <c:pt idx="301" formatCode="0.00">
                  <c:v>4.708333333333333</c:v>
                </c:pt>
                <c:pt idx="302" formatCode="0.00">
                  <c:v>4.708333333333333</c:v>
                </c:pt>
                <c:pt idx="303" formatCode="0.00">
                  <c:v>4.708333333333333</c:v>
                </c:pt>
                <c:pt idx="304" formatCode="0.00">
                  <c:v>4.708333333333333</c:v>
                </c:pt>
                <c:pt idx="305" formatCode="0.00">
                  <c:v>4.708333333333333</c:v>
                </c:pt>
                <c:pt idx="306" formatCode="0.00">
                  <c:v>4.708333333333333</c:v>
                </c:pt>
                <c:pt idx="307" formatCode="0.00">
                  <c:v>4.708333333333333</c:v>
                </c:pt>
                <c:pt idx="308" formatCode="0.00">
                  <c:v>4.708333333333333</c:v>
                </c:pt>
                <c:pt idx="309" formatCode="0.00">
                  <c:v>4.708333333333333</c:v>
                </c:pt>
                <c:pt idx="310" formatCode="0.00">
                  <c:v>4.708333333333333</c:v>
                </c:pt>
                <c:pt idx="311" formatCode="0.00">
                  <c:v>4.708333333333333</c:v>
                </c:pt>
                <c:pt idx="312" formatCode="0.00">
                  <c:v>4.708333333333333</c:v>
                </c:pt>
                <c:pt idx="313" formatCode="0.00">
                  <c:v>4.708333333333333</c:v>
                </c:pt>
                <c:pt idx="314" formatCode="0.00">
                  <c:v>4.708333333333333</c:v>
                </c:pt>
                <c:pt idx="315" formatCode="0.00">
                  <c:v>4.708333333333333</c:v>
                </c:pt>
                <c:pt idx="316" formatCode="0.00">
                  <c:v>4.708333333333333</c:v>
                </c:pt>
                <c:pt idx="317" formatCode="0.00">
                  <c:v>4.708333333333333</c:v>
                </c:pt>
                <c:pt idx="318" formatCode="0.00">
                  <c:v>4.708333333333333</c:v>
                </c:pt>
                <c:pt idx="319" formatCode="0.00">
                  <c:v>4.708333333333333</c:v>
                </c:pt>
                <c:pt idx="320" formatCode="0.00">
                  <c:v>4.708333333333333</c:v>
                </c:pt>
                <c:pt idx="321" formatCode="0.00">
                  <c:v>4.708333333333333</c:v>
                </c:pt>
                <c:pt idx="322" formatCode="0.00">
                  <c:v>4.708333333333333</c:v>
                </c:pt>
                <c:pt idx="323" formatCode="0.00">
                  <c:v>4.708333333333333</c:v>
                </c:pt>
                <c:pt idx="324" formatCode="0.00">
                  <c:v>4.708333333333333</c:v>
                </c:pt>
                <c:pt idx="325" formatCode="0.00">
                  <c:v>4.708333333333333</c:v>
                </c:pt>
                <c:pt idx="326" formatCode="0.00">
                  <c:v>4.708333333333333</c:v>
                </c:pt>
                <c:pt idx="327" formatCode="0.00">
                  <c:v>4.708333333333333</c:v>
                </c:pt>
                <c:pt idx="328" formatCode="0.00">
                  <c:v>4.708333333333333</c:v>
                </c:pt>
                <c:pt idx="329" formatCode="0.00">
                  <c:v>4.708333333333333</c:v>
                </c:pt>
                <c:pt idx="330" formatCode="0.00">
                  <c:v>4.708333333333333</c:v>
                </c:pt>
                <c:pt idx="331" formatCode="0.00">
                  <c:v>4.708333333333333</c:v>
                </c:pt>
                <c:pt idx="332" formatCode="0.00">
                  <c:v>4.708333333333333</c:v>
                </c:pt>
                <c:pt idx="333" formatCode="0.00">
                  <c:v>4.708333333333333</c:v>
                </c:pt>
                <c:pt idx="334" formatCode="0.00">
                  <c:v>4.708333333333333</c:v>
                </c:pt>
                <c:pt idx="335" formatCode="0.00">
                  <c:v>4.708333333333333</c:v>
                </c:pt>
                <c:pt idx="336" formatCode="0.00">
                  <c:v>4.708333333333333</c:v>
                </c:pt>
                <c:pt idx="337" formatCode="0.00">
                  <c:v>4.708333333333333</c:v>
                </c:pt>
                <c:pt idx="338" formatCode="0.00">
                  <c:v>4.708333333333333</c:v>
                </c:pt>
                <c:pt idx="339" formatCode="0.00">
                  <c:v>4.708333333333333</c:v>
                </c:pt>
                <c:pt idx="340" formatCode="0.00">
                  <c:v>4.708333333333333</c:v>
                </c:pt>
                <c:pt idx="341" formatCode="0.00">
                  <c:v>4.708333333333333</c:v>
                </c:pt>
                <c:pt idx="342" formatCode="0.00">
                  <c:v>4.708333333333333</c:v>
                </c:pt>
                <c:pt idx="343" formatCode="0.00">
                  <c:v>4.708333333333333</c:v>
                </c:pt>
                <c:pt idx="344" formatCode="0.00">
                  <c:v>4.708333333333333</c:v>
                </c:pt>
                <c:pt idx="345" formatCode="0.00">
                  <c:v>4.708333333333333</c:v>
                </c:pt>
                <c:pt idx="346" formatCode="0.00">
                  <c:v>4.708333333333333</c:v>
                </c:pt>
                <c:pt idx="347" formatCode="0.00">
                  <c:v>4.708333333333333</c:v>
                </c:pt>
                <c:pt idx="348" formatCode="0.00">
                  <c:v>4.708333333333333</c:v>
                </c:pt>
              </c:numCache>
            </c:numRef>
          </c:val>
          <c:smooth val="0"/>
          <c:extLst>
            <c:ext xmlns:c16="http://schemas.microsoft.com/office/drawing/2014/chart" uri="{C3380CC4-5D6E-409C-BE32-E72D297353CC}">
              <c16:uniqueId val="{00000006-2764-4269-83C4-4FAB1CE40459}"/>
            </c:ext>
          </c:extLst>
        </c:ser>
        <c:ser>
          <c:idx val="7"/>
          <c:order val="7"/>
          <c:tx>
            <c:strRef>
              <c:f>'c-chart demand'!$K$3</c:f>
              <c:strCache>
                <c:ptCount val="1"/>
                <c:pt idx="0">
                  <c:v>Extended UCL</c:v>
                </c:pt>
              </c:strCache>
            </c:strRef>
          </c:tx>
          <c:spPr>
            <a:ln w="22225">
              <a:solidFill>
                <a:schemeClr val="bg1">
                  <a:lumMod val="50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demand'!$K$4:$K$352</c:f>
              <c:numCache>
                <c:formatCode>0.00</c:formatCode>
                <c:ptCount val="349"/>
                <c:pt idx="23">
                  <c:v>11.217941616479102</c:v>
                </c:pt>
                <c:pt idx="24">
                  <c:v>11.217941616479102</c:v>
                </c:pt>
                <c:pt idx="25">
                  <c:v>11.217941616479102</c:v>
                </c:pt>
                <c:pt idx="26">
                  <c:v>11.217941616479102</c:v>
                </c:pt>
                <c:pt idx="27">
                  <c:v>11.217941616479102</c:v>
                </c:pt>
                <c:pt idx="28">
                  <c:v>11.217941616479102</c:v>
                </c:pt>
                <c:pt idx="29">
                  <c:v>11.217941616479102</c:v>
                </c:pt>
                <c:pt idx="30">
                  <c:v>11.217941616479102</c:v>
                </c:pt>
                <c:pt idx="31">
                  <c:v>11.217941616479102</c:v>
                </c:pt>
                <c:pt idx="32">
                  <c:v>11.217941616479102</c:v>
                </c:pt>
                <c:pt idx="33">
                  <c:v>11.217941616479102</c:v>
                </c:pt>
                <c:pt idx="34">
                  <c:v>11.217941616479102</c:v>
                </c:pt>
                <c:pt idx="35">
                  <c:v>11.217941616479102</c:v>
                </c:pt>
                <c:pt idx="36">
                  <c:v>11.217941616479102</c:v>
                </c:pt>
                <c:pt idx="37">
                  <c:v>11.217941616479102</c:v>
                </c:pt>
                <c:pt idx="38">
                  <c:v>11.217941616479102</c:v>
                </c:pt>
                <c:pt idx="39">
                  <c:v>11.217941616479102</c:v>
                </c:pt>
                <c:pt idx="40">
                  <c:v>11.217941616479102</c:v>
                </c:pt>
                <c:pt idx="41">
                  <c:v>11.217941616479102</c:v>
                </c:pt>
                <c:pt idx="42">
                  <c:v>11.217941616479102</c:v>
                </c:pt>
                <c:pt idx="43">
                  <c:v>11.217941616479102</c:v>
                </c:pt>
                <c:pt idx="44">
                  <c:v>11.217941616479102</c:v>
                </c:pt>
                <c:pt idx="45">
                  <c:v>11.217941616479102</c:v>
                </c:pt>
                <c:pt idx="46">
                  <c:v>11.217941616479102</c:v>
                </c:pt>
                <c:pt idx="47">
                  <c:v>11.217941616479102</c:v>
                </c:pt>
                <c:pt idx="48">
                  <c:v>11.217941616479102</c:v>
                </c:pt>
                <c:pt idx="49">
                  <c:v>11.217941616479102</c:v>
                </c:pt>
                <c:pt idx="50">
                  <c:v>11.217941616479102</c:v>
                </c:pt>
                <c:pt idx="51">
                  <c:v>11.217941616479102</c:v>
                </c:pt>
                <c:pt idx="52">
                  <c:v>11.217941616479102</c:v>
                </c:pt>
                <c:pt idx="53">
                  <c:v>11.217941616479102</c:v>
                </c:pt>
                <c:pt idx="54">
                  <c:v>11.217941616479102</c:v>
                </c:pt>
                <c:pt idx="55">
                  <c:v>11.217941616479102</c:v>
                </c:pt>
                <c:pt idx="56">
                  <c:v>11.217941616479102</c:v>
                </c:pt>
                <c:pt idx="57">
                  <c:v>11.217941616479102</c:v>
                </c:pt>
                <c:pt idx="58">
                  <c:v>11.217941616479102</c:v>
                </c:pt>
                <c:pt idx="59">
                  <c:v>11.217941616479102</c:v>
                </c:pt>
                <c:pt idx="60">
                  <c:v>11.217941616479102</c:v>
                </c:pt>
                <c:pt idx="61">
                  <c:v>11.217941616479102</c:v>
                </c:pt>
                <c:pt idx="62">
                  <c:v>11.217941616479102</c:v>
                </c:pt>
                <c:pt idx="63">
                  <c:v>11.217941616479102</c:v>
                </c:pt>
                <c:pt idx="64">
                  <c:v>11.217941616479102</c:v>
                </c:pt>
                <c:pt idx="65">
                  <c:v>11.217941616479102</c:v>
                </c:pt>
                <c:pt idx="66">
                  <c:v>11.217941616479102</c:v>
                </c:pt>
                <c:pt idx="67">
                  <c:v>11.217941616479102</c:v>
                </c:pt>
                <c:pt idx="68">
                  <c:v>11.217941616479102</c:v>
                </c:pt>
                <c:pt idx="69">
                  <c:v>11.217941616479102</c:v>
                </c:pt>
                <c:pt idx="70">
                  <c:v>11.217941616479102</c:v>
                </c:pt>
                <c:pt idx="71">
                  <c:v>11.217941616479102</c:v>
                </c:pt>
                <c:pt idx="72">
                  <c:v>11.217941616479102</c:v>
                </c:pt>
                <c:pt idx="73">
                  <c:v>11.217941616479102</c:v>
                </c:pt>
                <c:pt idx="74">
                  <c:v>11.217941616479102</c:v>
                </c:pt>
                <c:pt idx="75">
                  <c:v>11.217941616479102</c:v>
                </c:pt>
                <c:pt idx="76">
                  <c:v>11.217941616479102</c:v>
                </c:pt>
                <c:pt idx="77">
                  <c:v>11.217941616479102</c:v>
                </c:pt>
                <c:pt idx="78">
                  <c:v>11.217941616479102</c:v>
                </c:pt>
                <c:pt idx="79">
                  <c:v>11.217941616479102</c:v>
                </c:pt>
                <c:pt idx="80">
                  <c:v>11.217941616479102</c:v>
                </c:pt>
                <c:pt idx="81">
                  <c:v>11.217941616479102</c:v>
                </c:pt>
                <c:pt idx="82">
                  <c:v>11.217941616479102</c:v>
                </c:pt>
                <c:pt idx="83">
                  <c:v>11.217941616479102</c:v>
                </c:pt>
                <c:pt idx="84">
                  <c:v>11.217941616479102</c:v>
                </c:pt>
                <c:pt idx="85">
                  <c:v>11.217941616479102</c:v>
                </c:pt>
                <c:pt idx="86">
                  <c:v>11.217941616479102</c:v>
                </c:pt>
                <c:pt idx="87">
                  <c:v>11.217941616479102</c:v>
                </c:pt>
                <c:pt idx="88">
                  <c:v>11.217941616479102</c:v>
                </c:pt>
                <c:pt idx="89">
                  <c:v>11.217941616479102</c:v>
                </c:pt>
                <c:pt idx="90">
                  <c:v>11.217941616479102</c:v>
                </c:pt>
                <c:pt idx="91">
                  <c:v>11.217941616479102</c:v>
                </c:pt>
                <c:pt idx="92">
                  <c:v>11.217941616479102</c:v>
                </c:pt>
                <c:pt idx="93">
                  <c:v>11.217941616479102</c:v>
                </c:pt>
                <c:pt idx="94">
                  <c:v>11.217941616479102</c:v>
                </c:pt>
                <c:pt idx="95">
                  <c:v>11.217941616479102</c:v>
                </c:pt>
                <c:pt idx="96">
                  <c:v>11.217941616479102</c:v>
                </c:pt>
                <c:pt idx="97">
                  <c:v>11.217941616479102</c:v>
                </c:pt>
                <c:pt idx="98">
                  <c:v>11.217941616479102</c:v>
                </c:pt>
                <c:pt idx="99">
                  <c:v>11.217941616479102</c:v>
                </c:pt>
                <c:pt idx="100">
                  <c:v>11.217941616479102</c:v>
                </c:pt>
                <c:pt idx="101">
                  <c:v>11.217941616479102</c:v>
                </c:pt>
                <c:pt idx="102">
                  <c:v>11.217941616479102</c:v>
                </c:pt>
                <c:pt idx="103">
                  <c:v>11.217941616479102</c:v>
                </c:pt>
                <c:pt idx="104">
                  <c:v>11.217941616479102</c:v>
                </c:pt>
                <c:pt idx="105">
                  <c:v>11.217941616479102</c:v>
                </c:pt>
                <c:pt idx="106">
                  <c:v>11.217941616479102</c:v>
                </c:pt>
                <c:pt idx="107">
                  <c:v>11.217941616479102</c:v>
                </c:pt>
                <c:pt idx="108">
                  <c:v>11.217941616479102</c:v>
                </c:pt>
                <c:pt idx="109">
                  <c:v>11.217941616479102</c:v>
                </c:pt>
                <c:pt idx="110">
                  <c:v>11.217941616479102</c:v>
                </c:pt>
                <c:pt idx="111">
                  <c:v>11.217941616479102</c:v>
                </c:pt>
                <c:pt idx="112">
                  <c:v>11.217941616479102</c:v>
                </c:pt>
                <c:pt idx="113">
                  <c:v>11.217941616479102</c:v>
                </c:pt>
                <c:pt idx="114">
                  <c:v>11.217941616479102</c:v>
                </c:pt>
                <c:pt idx="115">
                  <c:v>11.217941616479102</c:v>
                </c:pt>
                <c:pt idx="116">
                  <c:v>11.217941616479102</c:v>
                </c:pt>
                <c:pt idx="117">
                  <c:v>11.217941616479102</c:v>
                </c:pt>
                <c:pt idx="118">
                  <c:v>11.217941616479102</c:v>
                </c:pt>
                <c:pt idx="119">
                  <c:v>11.217941616479102</c:v>
                </c:pt>
                <c:pt idx="120">
                  <c:v>11.217941616479102</c:v>
                </c:pt>
                <c:pt idx="121">
                  <c:v>11.217941616479102</c:v>
                </c:pt>
                <c:pt idx="122">
                  <c:v>11.217941616479102</c:v>
                </c:pt>
                <c:pt idx="123">
                  <c:v>11.217941616479102</c:v>
                </c:pt>
                <c:pt idx="124">
                  <c:v>11.217941616479102</c:v>
                </c:pt>
                <c:pt idx="125">
                  <c:v>11.217941616479102</c:v>
                </c:pt>
                <c:pt idx="126">
                  <c:v>11.217941616479102</c:v>
                </c:pt>
                <c:pt idx="127">
                  <c:v>11.217941616479102</c:v>
                </c:pt>
                <c:pt idx="128">
                  <c:v>11.217941616479102</c:v>
                </c:pt>
                <c:pt idx="129">
                  <c:v>11.217941616479102</c:v>
                </c:pt>
                <c:pt idx="130">
                  <c:v>11.217941616479102</c:v>
                </c:pt>
                <c:pt idx="131">
                  <c:v>11.217941616479102</c:v>
                </c:pt>
                <c:pt idx="132">
                  <c:v>11.217941616479102</c:v>
                </c:pt>
                <c:pt idx="133">
                  <c:v>11.217941616479102</c:v>
                </c:pt>
                <c:pt idx="134">
                  <c:v>11.217941616479102</c:v>
                </c:pt>
                <c:pt idx="135">
                  <c:v>11.217941616479102</c:v>
                </c:pt>
                <c:pt idx="136">
                  <c:v>11.217941616479102</c:v>
                </c:pt>
                <c:pt idx="137">
                  <c:v>11.217941616479102</c:v>
                </c:pt>
                <c:pt idx="138">
                  <c:v>11.217941616479102</c:v>
                </c:pt>
                <c:pt idx="139">
                  <c:v>11.217941616479102</c:v>
                </c:pt>
                <c:pt idx="140">
                  <c:v>11.217941616479102</c:v>
                </c:pt>
                <c:pt idx="141">
                  <c:v>11.217941616479102</c:v>
                </c:pt>
                <c:pt idx="142">
                  <c:v>11.217941616479102</c:v>
                </c:pt>
                <c:pt idx="143">
                  <c:v>11.217941616479102</c:v>
                </c:pt>
                <c:pt idx="144">
                  <c:v>11.217941616479102</c:v>
                </c:pt>
                <c:pt idx="145">
                  <c:v>11.217941616479102</c:v>
                </c:pt>
                <c:pt idx="146">
                  <c:v>11.217941616479102</c:v>
                </c:pt>
                <c:pt idx="147">
                  <c:v>11.217941616479102</c:v>
                </c:pt>
                <c:pt idx="148">
                  <c:v>11.217941616479102</c:v>
                </c:pt>
                <c:pt idx="149">
                  <c:v>11.217941616479102</c:v>
                </c:pt>
                <c:pt idx="150">
                  <c:v>11.217941616479102</c:v>
                </c:pt>
                <c:pt idx="151">
                  <c:v>11.217941616479102</c:v>
                </c:pt>
                <c:pt idx="152">
                  <c:v>11.217941616479102</c:v>
                </c:pt>
                <c:pt idx="153">
                  <c:v>11.217941616479102</c:v>
                </c:pt>
                <c:pt idx="154">
                  <c:v>11.217941616479102</c:v>
                </c:pt>
                <c:pt idx="155">
                  <c:v>11.217941616479102</c:v>
                </c:pt>
                <c:pt idx="156">
                  <c:v>11.217941616479102</c:v>
                </c:pt>
                <c:pt idx="157">
                  <c:v>11.217941616479102</c:v>
                </c:pt>
                <c:pt idx="158">
                  <c:v>11.217941616479102</c:v>
                </c:pt>
                <c:pt idx="159">
                  <c:v>11.217941616479102</c:v>
                </c:pt>
                <c:pt idx="160">
                  <c:v>11.217941616479102</c:v>
                </c:pt>
                <c:pt idx="161">
                  <c:v>11.217941616479102</c:v>
                </c:pt>
                <c:pt idx="162">
                  <c:v>11.217941616479102</c:v>
                </c:pt>
                <c:pt idx="163">
                  <c:v>11.217941616479102</c:v>
                </c:pt>
                <c:pt idx="164">
                  <c:v>11.217941616479102</c:v>
                </c:pt>
                <c:pt idx="165">
                  <c:v>11.217941616479102</c:v>
                </c:pt>
                <c:pt idx="166">
                  <c:v>11.217941616479102</c:v>
                </c:pt>
                <c:pt idx="167">
                  <c:v>11.217941616479102</c:v>
                </c:pt>
                <c:pt idx="168">
                  <c:v>11.217941616479102</c:v>
                </c:pt>
                <c:pt idx="169">
                  <c:v>11.217941616479102</c:v>
                </c:pt>
                <c:pt idx="170">
                  <c:v>11.217941616479102</c:v>
                </c:pt>
                <c:pt idx="171">
                  <c:v>11.217941616479102</c:v>
                </c:pt>
                <c:pt idx="172">
                  <c:v>11.217941616479102</c:v>
                </c:pt>
                <c:pt idx="173">
                  <c:v>11.217941616479102</c:v>
                </c:pt>
                <c:pt idx="174">
                  <c:v>11.217941616479102</c:v>
                </c:pt>
                <c:pt idx="175">
                  <c:v>11.217941616479102</c:v>
                </c:pt>
                <c:pt idx="176">
                  <c:v>11.217941616479102</c:v>
                </c:pt>
                <c:pt idx="177">
                  <c:v>11.217941616479102</c:v>
                </c:pt>
                <c:pt idx="178">
                  <c:v>11.217941616479102</c:v>
                </c:pt>
                <c:pt idx="179">
                  <c:v>11.217941616479102</c:v>
                </c:pt>
                <c:pt idx="180">
                  <c:v>11.217941616479102</c:v>
                </c:pt>
                <c:pt idx="181">
                  <c:v>11.217941616479102</c:v>
                </c:pt>
                <c:pt idx="182">
                  <c:v>11.217941616479102</c:v>
                </c:pt>
                <c:pt idx="183">
                  <c:v>11.217941616479102</c:v>
                </c:pt>
                <c:pt idx="184">
                  <c:v>11.217941616479102</c:v>
                </c:pt>
                <c:pt idx="185">
                  <c:v>11.217941616479102</c:v>
                </c:pt>
                <c:pt idx="186">
                  <c:v>11.217941616479102</c:v>
                </c:pt>
                <c:pt idx="187">
                  <c:v>11.217941616479102</c:v>
                </c:pt>
                <c:pt idx="188">
                  <c:v>11.217941616479102</c:v>
                </c:pt>
                <c:pt idx="189">
                  <c:v>11.217941616479102</c:v>
                </c:pt>
                <c:pt idx="190">
                  <c:v>11.217941616479102</c:v>
                </c:pt>
                <c:pt idx="191">
                  <c:v>11.217941616479102</c:v>
                </c:pt>
                <c:pt idx="192">
                  <c:v>11.217941616479102</c:v>
                </c:pt>
                <c:pt idx="193">
                  <c:v>11.217941616479102</c:v>
                </c:pt>
                <c:pt idx="194">
                  <c:v>11.217941616479102</c:v>
                </c:pt>
                <c:pt idx="195">
                  <c:v>11.217941616479102</c:v>
                </c:pt>
                <c:pt idx="196">
                  <c:v>11.217941616479102</c:v>
                </c:pt>
                <c:pt idx="197">
                  <c:v>11.217941616479102</c:v>
                </c:pt>
                <c:pt idx="198">
                  <c:v>11.217941616479102</c:v>
                </c:pt>
                <c:pt idx="199">
                  <c:v>11.217941616479102</c:v>
                </c:pt>
                <c:pt idx="200">
                  <c:v>11.217941616479102</c:v>
                </c:pt>
                <c:pt idx="201">
                  <c:v>11.217941616479102</c:v>
                </c:pt>
                <c:pt idx="202">
                  <c:v>11.217941616479102</c:v>
                </c:pt>
                <c:pt idx="203">
                  <c:v>11.217941616479102</c:v>
                </c:pt>
                <c:pt idx="204">
                  <c:v>11.217941616479102</c:v>
                </c:pt>
                <c:pt idx="205">
                  <c:v>11.217941616479102</c:v>
                </c:pt>
                <c:pt idx="206">
                  <c:v>11.217941616479102</c:v>
                </c:pt>
                <c:pt idx="207">
                  <c:v>11.217941616479102</c:v>
                </c:pt>
                <c:pt idx="208">
                  <c:v>11.217941616479102</c:v>
                </c:pt>
                <c:pt idx="209">
                  <c:v>11.217941616479102</c:v>
                </c:pt>
                <c:pt idx="210">
                  <c:v>11.217941616479102</c:v>
                </c:pt>
                <c:pt idx="211">
                  <c:v>11.217941616479102</c:v>
                </c:pt>
                <c:pt idx="212">
                  <c:v>11.217941616479102</c:v>
                </c:pt>
                <c:pt idx="213">
                  <c:v>11.217941616479102</c:v>
                </c:pt>
                <c:pt idx="214">
                  <c:v>11.217941616479102</c:v>
                </c:pt>
                <c:pt idx="215">
                  <c:v>11.217941616479102</c:v>
                </c:pt>
                <c:pt idx="216">
                  <c:v>11.217941616479102</c:v>
                </c:pt>
                <c:pt idx="217">
                  <c:v>11.217941616479102</c:v>
                </c:pt>
                <c:pt idx="218">
                  <c:v>11.217941616479102</c:v>
                </c:pt>
                <c:pt idx="219">
                  <c:v>11.217941616479102</c:v>
                </c:pt>
                <c:pt idx="220">
                  <c:v>11.217941616479102</c:v>
                </c:pt>
                <c:pt idx="221">
                  <c:v>11.217941616479102</c:v>
                </c:pt>
                <c:pt idx="222">
                  <c:v>11.217941616479102</c:v>
                </c:pt>
                <c:pt idx="223">
                  <c:v>11.217941616479102</c:v>
                </c:pt>
                <c:pt idx="224">
                  <c:v>11.217941616479102</c:v>
                </c:pt>
                <c:pt idx="225">
                  <c:v>11.217941616479102</c:v>
                </c:pt>
                <c:pt idx="226">
                  <c:v>11.217941616479102</c:v>
                </c:pt>
                <c:pt idx="227">
                  <c:v>11.217941616479102</c:v>
                </c:pt>
                <c:pt idx="228">
                  <c:v>11.217941616479102</c:v>
                </c:pt>
                <c:pt idx="229">
                  <c:v>11.217941616479102</c:v>
                </c:pt>
                <c:pt idx="230">
                  <c:v>11.217941616479102</c:v>
                </c:pt>
                <c:pt idx="231">
                  <c:v>11.217941616479102</c:v>
                </c:pt>
                <c:pt idx="232">
                  <c:v>11.217941616479102</c:v>
                </c:pt>
                <c:pt idx="233">
                  <c:v>11.217941616479102</c:v>
                </c:pt>
                <c:pt idx="234">
                  <c:v>11.217941616479102</c:v>
                </c:pt>
                <c:pt idx="235">
                  <c:v>11.217941616479102</c:v>
                </c:pt>
                <c:pt idx="236">
                  <c:v>11.217941616479102</c:v>
                </c:pt>
                <c:pt idx="237">
                  <c:v>11.217941616479102</c:v>
                </c:pt>
                <c:pt idx="238">
                  <c:v>11.217941616479102</c:v>
                </c:pt>
                <c:pt idx="239">
                  <c:v>11.217941616479102</c:v>
                </c:pt>
                <c:pt idx="240">
                  <c:v>11.217941616479102</c:v>
                </c:pt>
                <c:pt idx="241">
                  <c:v>11.217941616479102</c:v>
                </c:pt>
                <c:pt idx="242">
                  <c:v>11.217941616479102</c:v>
                </c:pt>
                <c:pt idx="243">
                  <c:v>11.217941616479102</c:v>
                </c:pt>
                <c:pt idx="244">
                  <c:v>11.217941616479102</c:v>
                </c:pt>
                <c:pt idx="245">
                  <c:v>11.217941616479102</c:v>
                </c:pt>
                <c:pt idx="246">
                  <c:v>11.217941616479102</c:v>
                </c:pt>
                <c:pt idx="247">
                  <c:v>11.217941616479102</c:v>
                </c:pt>
                <c:pt idx="248">
                  <c:v>11.217941616479102</c:v>
                </c:pt>
                <c:pt idx="249">
                  <c:v>11.217941616479102</c:v>
                </c:pt>
                <c:pt idx="250">
                  <c:v>11.217941616479102</c:v>
                </c:pt>
                <c:pt idx="251">
                  <c:v>11.217941616479102</c:v>
                </c:pt>
                <c:pt idx="252">
                  <c:v>11.217941616479102</c:v>
                </c:pt>
                <c:pt idx="253">
                  <c:v>11.217941616479102</c:v>
                </c:pt>
                <c:pt idx="254">
                  <c:v>11.217941616479102</c:v>
                </c:pt>
                <c:pt idx="255">
                  <c:v>11.217941616479102</c:v>
                </c:pt>
                <c:pt idx="256">
                  <c:v>11.217941616479102</c:v>
                </c:pt>
                <c:pt idx="257">
                  <c:v>11.217941616479102</c:v>
                </c:pt>
                <c:pt idx="258">
                  <c:v>11.217941616479102</c:v>
                </c:pt>
                <c:pt idx="259">
                  <c:v>11.217941616479102</c:v>
                </c:pt>
                <c:pt idx="260">
                  <c:v>11.217941616479102</c:v>
                </c:pt>
                <c:pt idx="261">
                  <c:v>11.217941616479102</c:v>
                </c:pt>
                <c:pt idx="262">
                  <c:v>11.217941616479102</c:v>
                </c:pt>
                <c:pt idx="263">
                  <c:v>11.217941616479102</c:v>
                </c:pt>
                <c:pt idx="264">
                  <c:v>11.217941616479102</c:v>
                </c:pt>
                <c:pt idx="265">
                  <c:v>11.217941616479102</c:v>
                </c:pt>
                <c:pt idx="266">
                  <c:v>11.217941616479102</c:v>
                </c:pt>
                <c:pt idx="267">
                  <c:v>11.217941616479102</c:v>
                </c:pt>
                <c:pt idx="268">
                  <c:v>11.217941616479102</c:v>
                </c:pt>
                <c:pt idx="269">
                  <c:v>11.217941616479102</c:v>
                </c:pt>
                <c:pt idx="270">
                  <c:v>11.217941616479102</c:v>
                </c:pt>
                <c:pt idx="271">
                  <c:v>11.217941616479102</c:v>
                </c:pt>
                <c:pt idx="272">
                  <c:v>11.217941616479102</c:v>
                </c:pt>
                <c:pt idx="273">
                  <c:v>11.217941616479102</c:v>
                </c:pt>
                <c:pt idx="274">
                  <c:v>11.217941616479102</c:v>
                </c:pt>
                <c:pt idx="275">
                  <c:v>11.217941616479102</c:v>
                </c:pt>
                <c:pt idx="276">
                  <c:v>11.217941616479102</c:v>
                </c:pt>
                <c:pt idx="277">
                  <c:v>11.217941616479102</c:v>
                </c:pt>
                <c:pt idx="278">
                  <c:v>11.217941616479102</c:v>
                </c:pt>
                <c:pt idx="279">
                  <c:v>11.217941616479102</c:v>
                </c:pt>
                <c:pt idx="280">
                  <c:v>11.217941616479102</c:v>
                </c:pt>
                <c:pt idx="281">
                  <c:v>11.217941616479102</c:v>
                </c:pt>
                <c:pt idx="282">
                  <c:v>11.217941616479102</c:v>
                </c:pt>
                <c:pt idx="283">
                  <c:v>11.217941616479102</c:v>
                </c:pt>
                <c:pt idx="284">
                  <c:v>11.217941616479102</c:v>
                </c:pt>
                <c:pt idx="285">
                  <c:v>11.217941616479102</c:v>
                </c:pt>
                <c:pt idx="286">
                  <c:v>11.217941616479102</c:v>
                </c:pt>
                <c:pt idx="287">
                  <c:v>11.217941616479102</c:v>
                </c:pt>
                <c:pt idx="288">
                  <c:v>11.217941616479102</c:v>
                </c:pt>
                <c:pt idx="289">
                  <c:v>11.217941616479102</c:v>
                </c:pt>
                <c:pt idx="290">
                  <c:v>11.217941616479102</c:v>
                </c:pt>
                <c:pt idx="291">
                  <c:v>11.217941616479102</c:v>
                </c:pt>
                <c:pt idx="292">
                  <c:v>11.217941616479102</c:v>
                </c:pt>
                <c:pt idx="293">
                  <c:v>11.217941616479102</c:v>
                </c:pt>
                <c:pt idx="294">
                  <c:v>11.217941616479102</c:v>
                </c:pt>
                <c:pt idx="295">
                  <c:v>11.217941616479102</c:v>
                </c:pt>
                <c:pt idx="296">
                  <c:v>11.217941616479102</c:v>
                </c:pt>
                <c:pt idx="297">
                  <c:v>11.217941616479102</c:v>
                </c:pt>
                <c:pt idx="298">
                  <c:v>11.217941616479102</c:v>
                </c:pt>
                <c:pt idx="299">
                  <c:v>11.217941616479102</c:v>
                </c:pt>
                <c:pt idx="300">
                  <c:v>11.217941616479102</c:v>
                </c:pt>
                <c:pt idx="301">
                  <c:v>11.217941616479102</c:v>
                </c:pt>
                <c:pt idx="302">
                  <c:v>11.217941616479102</c:v>
                </c:pt>
                <c:pt idx="303">
                  <c:v>11.217941616479102</c:v>
                </c:pt>
                <c:pt idx="304">
                  <c:v>11.217941616479102</c:v>
                </c:pt>
                <c:pt idx="305">
                  <c:v>11.217941616479102</c:v>
                </c:pt>
                <c:pt idx="306">
                  <c:v>11.217941616479102</c:v>
                </c:pt>
                <c:pt idx="307">
                  <c:v>11.217941616479102</c:v>
                </c:pt>
                <c:pt idx="308">
                  <c:v>11.217941616479102</c:v>
                </c:pt>
                <c:pt idx="309">
                  <c:v>11.217941616479102</c:v>
                </c:pt>
                <c:pt idx="310">
                  <c:v>11.217941616479102</c:v>
                </c:pt>
                <c:pt idx="311">
                  <c:v>11.217941616479102</c:v>
                </c:pt>
                <c:pt idx="312">
                  <c:v>11.217941616479102</c:v>
                </c:pt>
                <c:pt idx="313">
                  <c:v>11.217941616479102</c:v>
                </c:pt>
                <c:pt idx="314">
                  <c:v>11.217941616479102</c:v>
                </c:pt>
                <c:pt idx="315">
                  <c:v>11.217941616479102</c:v>
                </c:pt>
                <c:pt idx="316">
                  <c:v>11.217941616479102</c:v>
                </c:pt>
                <c:pt idx="317">
                  <c:v>11.217941616479102</c:v>
                </c:pt>
                <c:pt idx="318">
                  <c:v>11.217941616479102</c:v>
                </c:pt>
                <c:pt idx="319">
                  <c:v>11.217941616479102</c:v>
                </c:pt>
                <c:pt idx="320">
                  <c:v>11.217941616479102</c:v>
                </c:pt>
                <c:pt idx="321">
                  <c:v>11.217941616479102</c:v>
                </c:pt>
                <c:pt idx="322">
                  <c:v>11.217941616479102</c:v>
                </c:pt>
                <c:pt idx="323">
                  <c:v>11.217941616479102</c:v>
                </c:pt>
                <c:pt idx="324">
                  <c:v>11.217941616479102</c:v>
                </c:pt>
                <c:pt idx="325">
                  <c:v>11.217941616479102</c:v>
                </c:pt>
                <c:pt idx="326">
                  <c:v>11.217941616479102</c:v>
                </c:pt>
                <c:pt idx="327">
                  <c:v>11.217941616479102</c:v>
                </c:pt>
                <c:pt idx="328">
                  <c:v>11.217941616479102</c:v>
                </c:pt>
                <c:pt idx="329">
                  <c:v>11.217941616479102</c:v>
                </c:pt>
                <c:pt idx="330">
                  <c:v>11.217941616479102</c:v>
                </c:pt>
                <c:pt idx="331">
                  <c:v>11.217941616479102</c:v>
                </c:pt>
                <c:pt idx="332">
                  <c:v>11.217941616479102</c:v>
                </c:pt>
                <c:pt idx="333">
                  <c:v>11.217941616479102</c:v>
                </c:pt>
                <c:pt idx="334">
                  <c:v>11.217941616479102</c:v>
                </c:pt>
                <c:pt idx="335">
                  <c:v>11.217941616479102</c:v>
                </c:pt>
                <c:pt idx="336">
                  <c:v>11.217941616479102</c:v>
                </c:pt>
                <c:pt idx="337">
                  <c:v>11.217941616479102</c:v>
                </c:pt>
                <c:pt idx="338">
                  <c:v>11.217941616479102</c:v>
                </c:pt>
                <c:pt idx="339">
                  <c:v>11.217941616479102</c:v>
                </c:pt>
                <c:pt idx="340">
                  <c:v>11.217941616479102</c:v>
                </c:pt>
                <c:pt idx="341">
                  <c:v>11.217941616479102</c:v>
                </c:pt>
                <c:pt idx="342">
                  <c:v>11.217941616479102</c:v>
                </c:pt>
                <c:pt idx="343">
                  <c:v>11.217941616479102</c:v>
                </c:pt>
                <c:pt idx="344">
                  <c:v>11.217941616479102</c:v>
                </c:pt>
                <c:pt idx="345">
                  <c:v>11.217941616479102</c:v>
                </c:pt>
                <c:pt idx="346">
                  <c:v>11.217941616479102</c:v>
                </c:pt>
                <c:pt idx="347">
                  <c:v>11.217941616479102</c:v>
                </c:pt>
                <c:pt idx="348">
                  <c:v>11.217941616479102</c:v>
                </c:pt>
              </c:numCache>
            </c:numRef>
          </c:val>
          <c:smooth val="0"/>
          <c:extLst>
            <c:ext xmlns:c16="http://schemas.microsoft.com/office/drawing/2014/chart" uri="{C3380CC4-5D6E-409C-BE32-E72D297353CC}">
              <c16:uniqueId val="{00000007-2764-4269-83C4-4FAB1CE40459}"/>
            </c:ext>
          </c:extLst>
        </c:ser>
        <c:ser>
          <c:idx val="8"/>
          <c:order val="8"/>
          <c:tx>
            <c:strRef>
              <c:f>'c-chart demand'!$L$3</c:f>
              <c:strCache>
                <c:ptCount val="1"/>
                <c:pt idx="0">
                  <c:v>LCL</c:v>
                </c:pt>
              </c:strCache>
            </c:strRef>
          </c:tx>
          <c:spPr>
            <a:ln w="22225">
              <a:solidFill>
                <a:schemeClr val="bg1">
                  <a:lumMod val="50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demand'!$L$4:$L$352</c:f>
              <c:numCache>
                <c:formatCode>0.00</c:formatCode>
                <c:ptCount val="349"/>
                <c:pt idx="23">
                  <c:v>-1.8012749498124352</c:v>
                </c:pt>
                <c:pt idx="24">
                  <c:v>-1.8012749498124352</c:v>
                </c:pt>
                <c:pt idx="25">
                  <c:v>-1.8012749498124352</c:v>
                </c:pt>
                <c:pt idx="26">
                  <c:v>-1.8012749498124352</c:v>
                </c:pt>
                <c:pt idx="27">
                  <c:v>-1.8012749498124352</c:v>
                </c:pt>
                <c:pt idx="28">
                  <c:v>-1.8012749498124352</c:v>
                </c:pt>
                <c:pt idx="29">
                  <c:v>-1.8012749498124352</c:v>
                </c:pt>
                <c:pt idx="30">
                  <c:v>-1.8012749498124352</c:v>
                </c:pt>
                <c:pt idx="31">
                  <c:v>-1.8012749498124352</c:v>
                </c:pt>
                <c:pt idx="32">
                  <c:v>-1.8012749498124352</c:v>
                </c:pt>
                <c:pt idx="33">
                  <c:v>-1.8012749498124352</c:v>
                </c:pt>
                <c:pt idx="34">
                  <c:v>-1.8012749498124352</c:v>
                </c:pt>
                <c:pt idx="35">
                  <c:v>-1.8012749498124352</c:v>
                </c:pt>
                <c:pt idx="36">
                  <c:v>-1.8012749498124352</c:v>
                </c:pt>
                <c:pt idx="37">
                  <c:v>-1.8012749498124352</c:v>
                </c:pt>
                <c:pt idx="38">
                  <c:v>-1.8012749498124352</c:v>
                </c:pt>
                <c:pt idx="39">
                  <c:v>-1.8012749498124352</c:v>
                </c:pt>
                <c:pt idx="40">
                  <c:v>-1.8012749498124352</c:v>
                </c:pt>
                <c:pt idx="41">
                  <c:v>-1.8012749498124352</c:v>
                </c:pt>
                <c:pt idx="42">
                  <c:v>-1.8012749498124352</c:v>
                </c:pt>
                <c:pt idx="43">
                  <c:v>-1.8012749498124352</c:v>
                </c:pt>
                <c:pt idx="44">
                  <c:v>-1.8012749498124352</c:v>
                </c:pt>
                <c:pt idx="45">
                  <c:v>-1.8012749498124352</c:v>
                </c:pt>
                <c:pt idx="46">
                  <c:v>-1.8012749498124352</c:v>
                </c:pt>
                <c:pt idx="47">
                  <c:v>-1.8012749498124352</c:v>
                </c:pt>
                <c:pt idx="48">
                  <c:v>-1.8012749498124352</c:v>
                </c:pt>
                <c:pt idx="49">
                  <c:v>-1.8012749498124352</c:v>
                </c:pt>
                <c:pt idx="50">
                  <c:v>-1.8012749498124352</c:v>
                </c:pt>
                <c:pt idx="51">
                  <c:v>-1.8012749498124352</c:v>
                </c:pt>
                <c:pt idx="52">
                  <c:v>-1.8012749498124352</c:v>
                </c:pt>
                <c:pt idx="53">
                  <c:v>-1.8012749498124352</c:v>
                </c:pt>
                <c:pt idx="54">
                  <c:v>-1.8012749498124352</c:v>
                </c:pt>
                <c:pt idx="55">
                  <c:v>-1.8012749498124352</c:v>
                </c:pt>
                <c:pt idx="56">
                  <c:v>-1.8012749498124352</c:v>
                </c:pt>
                <c:pt idx="57">
                  <c:v>-1.8012749498124352</c:v>
                </c:pt>
                <c:pt idx="58">
                  <c:v>-1.8012749498124352</c:v>
                </c:pt>
                <c:pt idx="59">
                  <c:v>-1.8012749498124352</c:v>
                </c:pt>
                <c:pt idx="60">
                  <c:v>-1.8012749498124352</c:v>
                </c:pt>
                <c:pt idx="61">
                  <c:v>-1.8012749498124352</c:v>
                </c:pt>
                <c:pt idx="62">
                  <c:v>-1.8012749498124352</c:v>
                </c:pt>
                <c:pt idx="63">
                  <c:v>-1.8012749498124352</c:v>
                </c:pt>
                <c:pt idx="64">
                  <c:v>-1.8012749498124352</c:v>
                </c:pt>
                <c:pt idx="65">
                  <c:v>-1.8012749498124352</c:v>
                </c:pt>
                <c:pt idx="66">
                  <c:v>-1.8012749498124352</c:v>
                </c:pt>
                <c:pt idx="67">
                  <c:v>-1.8012749498124352</c:v>
                </c:pt>
                <c:pt idx="68">
                  <c:v>-1.8012749498124352</c:v>
                </c:pt>
                <c:pt idx="69">
                  <c:v>-1.8012749498124352</c:v>
                </c:pt>
                <c:pt idx="70">
                  <c:v>-1.8012749498124352</c:v>
                </c:pt>
                <c:pt idx="71">
                  <c:v>-1.8012749498124352</c:v>
                </c:pt>
                <c:pt idx="72">
                  <c:v>-1.8012749498124352</c:v>
                </c:pt>
                <c:pt idx="73">
                  <c:v>-1.8012749498124352</c:v>
                </c:pt>
                <c:pt idx="74">
                  <c:v>-1.8012749498124352</c:v>
                </c:pt>
                <c:pt idx="75">
                  <c:v>-1.8012749498124352</c:v>
                </c:pt>
                <c:pt idx="76">
                  <c:v>-1.8012749498124352</c:v>
                </c:pt>
                <c:pt idx="77">
                  <c:v>-1.8012749498124352</c:v>
                </c:pt>
                <c:pt idx="78">
                  <c:v>-1.8012749498124352</c:v>
                </c:pt>
                <c:pt idx="79">
                  <c:v>-1.8012749498124352</c:v>
                </c:pt>
                <c:pt idx="80">
                  <c:v>-1.8012749498124352</c:v>
                </c:pt>
                <c:pt idx="81">
                  <c:v>-1.8012749498124352</c:v>
                </c:pt>
                <c:pt idx="82">
                  <c:v>-1.8012749498124352</c:v>
                </c:pt>
                <c:pt idx="83">
                  <c:v>-1.8012749498124352</c:v>
                </c:pt>
                <c:pt idx="84">
                  <c:v>-1.8012749498124352</c:v>
                </c:pt>
                <c:pt idx="85">
                  <c:v>-1.8012749498124352</c:v>
                </c:pt>
                <c:pt idx="86">
                  <c:v>-1.8012749498124352</c:v>
                </c:pt>
                <c:pt idx="87">
                  <c:v>-1.8012749498124352</c:v>
                </c:pt>
                <c:pt idx="88">
                  <c:v>-1.8012749498124352</c:v>
                </c:pt>
                <c:pt idx="89">
                  <c:v>-1.8012749498124352</c:v>
                </c:pt>
                <c:pt idx="90">
                  <c:v>-1.8012749498124352</c:v>
                </c:pt>
                <c:pt idx="91">
                  <c:v>-1.8012749498124352</c:v>
                </c:pt>
                <c:pt idx="92">
                  <c:v>-1.8012749498124352</c:v>
                </c:pt>
                <c:pt idx="93">
                  <c:v>-1.8012749498124352</c:v>
                </c:pt>
                <c:pt idx="94">
                  <c:v>-1.8012749498124352</c:v>
                </c:pt>
                <c:pt idx="95">
                  <c:v>-1.8012749498124352</c:v>
                </c:pt>
                <c:pt idx="96">
                  <c:v>-1.8012749498124352</c:v>
                </c:pt>
                <c:pt idx="97">
                  <c:v>-1.8012749498124352</c:v>
                </c:pt>
                <c:pt idx="98">
                  <c:v>-1.8012749498124352</c:v>
                </c:pt>
                <c:pt idx="99">
                  <c:v>-1.8012749498124352</c:v>
                </c:pt>
                <c:pt idx="100">
                  <c:v>-1.8012749498124352</c:v>
                </c:pt>
                <c:pt idx="101">
                  <c:v>-1.8012749498124352</c:v>
                </c:pt>
                <c:pt idx="102">
                  <c:v>-1.8012749498124352</c:v>
                </c:pt>
                <c:pt idx="103">
                  <c:v>-1.8012749498124352</c:v>
                </c:pt>
                <c:pt idx="104">
                  <c:v>-1.8012749498124352</c:v>
                </c:pt>
                <c:pt idx="105">
                  <c:v>-1.8012749498124352</c:v>
                </c:pt>
                <c:pt idx="106">
                  <c:v>-1.8012749498124352</c:v>
                </c:pt>
                <c:pt idx="107">
                  <c:v>-1.8012749498124352</c:v>
                </c:pt>
                <c:pt idx="108">
                  <c:v>-1.8012749498124352</c:v>
                </c:pt>
                <c:pt idx="109">
                  <c:v>-1.8012749498124352</c:v>
                </c:pt>
                <c:pt idx="110">
                  <c:v>-1.8012749498124352</c:v>
                </c:pt>
                <c:pt idx="111">
                  <c:v>-1.8012749498124352</c:v>
                </c:pt>
                <c:pt idx="112">
                  <c:v>-1.8012749498124352</c:v>
                </c:pt>
                <c:pt idx="113">
                  <c:v>-1.8012749498124352</c:v>
                </c:pt>
                <c:pt idx="114">
                  <c:v>-1.8012749498124352</c:v>
                </c:pt>
                <c:pt idx="115">
                  <c:v>-1.8012749498124352</c:v>
                </c:pt>
                <c:pt idx="116">
                  <c:v>-1.8012749498124352</c:v>
                </c:pt>
                <c:pt idx="117">
                  <c:v>-1.8012749498124352</c:v>
                </c:pt>
                <c:pt idx="118">
                  <c:v>-1.8012749498124352</c:v>
                </c:pt>
                <c:pt idx="119">
                  <c:v>-1.8012749498124352</c:v>
                </c:pt>
                <c:pt idx="120">
                  <c:v>-1.8012749498124352</c:v>
                </c:pt>
                <c:pt idx="121">
                  <c:v>-1.8012749498124352</c:v>
                </c:pt>
                <c:pt idx="122">
                  <c:v>-1.8012749498124352</c:v>
                </c:pt>
                <c:pt idx="123">
                  <c:v>-1.8012749498124352</c:v>
                </c:pt>
                <c:pt idx="124">
                  <c:v>-1.8012749498124352</c:v>
                </c:pt>
                <c:pt idx="125">
                  <c:v>-1.8012749498124352</c:v>
                </c:pt>
                <c:pt idx="126">
                  <c:v>-1.8012749498124352</c:v>
                </c:pt>
                <c:pt idx="127">
                  <c:v>-1.8012749498124352</c:v>
                </c:pt>
                <c:pt idx="128">
                  <c:v>-1.8012749498124352</c:v>
                </c:pt>
                <c:pt idx="129">
                  <c:v>-1.8012749498124352</c:v>
                </c:pt>
                <c:pt idx="130">
                  <c:v>-1.8012749498124352</c:v>
                </c:pt>
                <c:pt idx="131">
                  <c:v>-1.8012749498124352</c:v>
                </c:pt>
                <c:pt idx="132">
                  <c:v>-1.8012749498124352</c:v>
                </c:pt>
                <c:pt idx="133">
                  <c:v>-1.8012749498124352</c:v>
                </c:pt>
                <c:pt idx="134">
                  <c:v>-1.8012749498124352</c:v>
                </c:pt>
                <c:pt idx="135">
                  <c:v>-1.8012749498124352</c:v>
                </c:pt>
                <c:pt idx="136">
                  <c:v>-1.8012749498124352</c:v>
                </c:pt>
                <c:pt idx="137">
                  <c:v>-1.8012749498124352</c:v>
                </c:pt>
                <c:pt idx="138">
                  <c:v>-1.8012749498124352</c:v>
                </c:pt>
                <c:pt idx="139">
                  <c:v>-1.8012749498124352</c:v>
                </c:pt>
                <c:pt idx="140">
                  <c:v>-1.8012749498124352</c:v>
                </c:pt>
                <c:pt idx="141">
                  <c:v>-1.8012749498124352</c:v>
                </c:pt>
                <c:pt idx="142">
                  <c:v>-1.8012749498124352</c:v>
                </c:pt>
                <c:pt idx="143">
                  <c:v>-1.8012749498124352</c:v>
                </c:pt>
                <c:pt idx="144">
                  <c:v>-1.8012749498124352</c:v>
                </c:pt>
                <c:pt idx="145">
                  <c:v>-1.8012749498124352</c:v>
                </c:pt>
                <c:pt idx="146">
                  <c:v>-1.8012749498124352</c:v>
                </c:pt>
                <c:pt idx="147">
                  <c:v>-1.8012749498124352</c:v>
                </c:pt>
                <c:pt idx="148">
                  <c:v>-1.8012749498124352</c:v>
                </c:pt>
                <c:pt idx="149">
                  <c:v>-1.8012749498124352</c:v>
                </c:pt>
                <c:pt idx="150">
                  <c:v>-1.8012749498124352</c:v>
                </c:pt>
                <c:pt idx="151">
                  <c:v>-1.8012749498124352</c:v>
                </c:pt>
                <c:pt idx="152">
                  <c:v>-1.8012749498124352</c:v>
                </c:pt>
                <c:pt idx="153">
                  <c:v>-1.8012749498124352</c:v>
                </c:pt>
                <c:pt idx="154">
                  <c:v>-1.8012749498124352</c:v>
                </c:pt>
                <c:pt idx="155">
                  <c:v>-1.8012749498124352</c:v>
                </c:pt>
                <c:pt idx="156">
                  <c:v>-1.8012749498124352</c:v>
                </c:pt>
                <c:pt idx="157">
                  <c:v>-1.8012749498124352</c:v>
                </c:pt>
                <c:pt idx="158">
                  <c:v>-1.8012749498124352</c:v>
                </c:pt>
                <c:pt idx="159">
                  <c:v>-1.8012749498124352</c:v>
                </c:pt>
                <c:pt idx="160">
                  <c:v>-1.8012749498124352</c:v>
                </c:pt>
                <c:pt idx="161">
                  <c:v>-1.8012749498124352</c:v>
                </c:pt>
                <c:pt idx="162">
                  <c:v>-1.8012749498124352</c:v>
                </c:pt>
                <c:pt idx="163">
                  <c:v>-1.8012749498124352</c:v>
                </c:pt>
                <c:pt idx="164">
                  <c:v>-1.8012749498124352</c:v>
                </c:pt>
                <c:pt idx="165">
                  <c:v>-1.8012749498124352</c:v>
                </c:pt>
                <c:pt idx="166">
                  <c:v>-1.8012749498124352</c:v>
                </c:pt>
                <c:pt idx="167">
                  <c:v>-1.8012749498124352</c:v>
                </c:pt>
                <c:pt idx="168">
                  <c:v>-1.8012749498124352</c:v>
                </c:pt>
                <c:pt idx="169">
                  <c:v>-1.8012749498124352</c:v>
                </c:pt>
                <c:pt idx="170">
                  <c:v>-1.8012749498124352</c:v>
                </c:pt>
                <c:pt idx="171">
                  <c:v>-1.8012749498124352</c:v>
                </c:pt>
                <c:pt idx="172">
                  <c:v>-1.8012749498124352</c:v>
                </c:pt>
                <c:pt idx="173">
                  <c:v>-1.8012749498124352</c:v>
                </c:pt>
                <c:pt idx="174">
                  <c:v>-1.8012749498124352</c:v>
                </c:pt>
                <c:pt idx="175">
                  <c:v>-1.8012749498124352</c:v>
                </c:pt>
                <c:pt idx="176">
                  <c:v>-1.8012749498124352</c:v>
                </c:pt>
                <c:pt idx="177">
                  <c:v>-1.8012749498124352</c:v>
                </c:pt>
                <c:pt idx="178">
                  <c:v>-1.8012749498124352</c:v>
                </c:pt>
                <c:pt idx="179">
                  <c:v>-1.8012749498124352</c:v>
                </c:pt>
                <c:pt idx="180">
                  <c:v>-1.8012749498124352</c:v>
                </c:pt>
                <c:pt idx="181">
                  <c:v>-1.8012749498124352</c:v>
                </c:pt>
                <c:pt idx="182">
                  <c:v>-1.8012749498124352</c:v>
                </c:pt>
                <c:pt idx="183">
                  <c:v>-1.8012749498124352</c:v>
                </c:pt>
                <c:pt idx="184">
                  <c:v>-1.8012749498124352</c:v>
                </c:pt>
                <c:pt idx="185">
                  <c:v>-1.8012749498124352</c:v>
                </c:pt>
                <c:pt idx="186">
                  <c:v>-1.8012749498124352</c:v>
                </c:pt>
                <c:pt idx="187">
                  <c:v>-1.8012749498124352</c:v>
                </c:pt>
                <c:pt idx="188">
                  <c:v>-1.8012749498124352</c:v>
                </c:pt>
                <c:pt idx="189">
                  <c:v>-1.8012749498124352</c:v>
                </c:pt>
                <c:pt idx="190">
                  <c:v>-1.8012749498124352</c:v>
                </c:pt>
                <c:pt idx="191">
                  <c:v>-1.8012749498124352</c:v>
                </c:pt>
                <c:pt idx="192">
                  <c:v>-1.8012749498124352</c:v>
                </c:pt>
                <c:pt idx="193">
                  <c:v>-1.8012749498124352</c:v>
                </c:pt>
                <c:pt idx="194">
                  <c:v>-1.8012749498124352</c:v>
                </c:pt>
                <c:pt idx="195">
                  <c:v>-1.8012749498124352</c:v>
                </c:pt>
                <c:pt idx="196">
                  <c:v>-1.8012749498124352</c:v>
                </c:pt>
                <c:pt idx="197">
                  <c:v>-1.8012749498124352</c:v>
                </c:pt>
                <c:pt idx="198">
                  <c:v>-1.8012749498124352</c:v>
                </c:pt>
                <c:pt idx="199">
                  <c:v>-1.8012749498124352</c:v>
                </c:pt>
                <c:pt idx="200">
                  <c:v>-1.8012749498124352</c:v>
                </c:pt>
                <c:pt idx="201">
                  <c:v>-1.8012749498124352</c:v>
                </c:pt>
                <c:pt idx="202">
                  <c:v>-1.8012749498124352</c:v>
                </c:pt>
                <c:pt idx="203">
                  <c:v>-1.8012749498124352</c:v>
                </c:pt>
                <c:pt idx="204">
                  <c:v>-1.8012749498124352</c:v>
                </c:pt>
                <c:pt idx="205">
                  <c:v>-1.8012749498124352</c:v>
                </c:pt>
                <c:pt idx="206">
                  <c:v>-1.8012749498124352</c:v>
                </c:pt>
                <c:pt idx="207">
                  <c:v>-1.8012749498124352</c:v>
                </c:pt>
                <c:pt idx="208">
                  <c:v>-1.8012749498124352</c:v>
                </c:pt>
                <c:pt idx="209">
                  <c:v>-1.8012749498124352</c:v>
                </c:pt>
                <c:pt idx="210">
                  <c:v>-1.8012749498124352</c:v>
                </c:pt>
                <c:pt idx="211">
                  <c:v>-1.8012749498124352</c:v>
                </c:pt>
                <c:pt idx="212">
                  <c:v>-1.8012749498124352</c:v>
                </c:pt>
                <c:pt idx="213">
                  <c:v>-1.8012749498124352</c:v>
                </c:pt>
                <c:pt idx="214">
                  <c:v>-1.8012749498124352</c:v>
                </c:pt>
                <c:pt idx="215">
                  <c:v>-1.8012749498124352</c:v>
                </c:pt>
                <c:pt idx="216">
                  <c:v>-1.8012749498124352</c:v>
                </c:pt>
                <c:pt idx="217">
                  <c:v>-1.8012749498124352</c:v>
                </c:pt>
                <c:pt idx="218">
                  <c:v>-1.8012749498124352</c:v>
                </c:pt>
                <c:pt idx="219">
                  <c:v>-1.8012749498124352</c:v>
                </c:pt>
                <c:pt idx="220">
                  <c:v>-1.8012749498124352</c:v>
                </c:pt>
                <c:pt idx="221">
                  <c:v>-1.8012749498124352</c:v>
                </c:pt>
                <c:pt idx="222">
                  <c:v>-1.8012749498124352</c:v>
                </c:pt>
                <c:pt idx="223">
                  <c:v>-1.8012749498124352</c:v>
                </c:pt>
                <c:pt idx="224">
                  <c:v>-1.8012749498124352</c:v>
                </c:pt>
                <c:pt idx="225">
                  <c:v>-1.8012749498124352</c:v>
                </c:pt>
                <c:pt idx="226">
                  <c:v>-1.8012749498124352</c:v>
                </c:pt>
                <c:pt idx="227">
                  <c:v>-1.8012749498124352</c:v>
                </c:pt>
                <c:pt idx="228">
                  <c:v>-1.8012749498124352</c:v>
                </c:pt>
                <c:pt idx="229">
                  <c:v>-1.8012749498124352</c:v>
                </c:pt>
                <c:pt idx="230">
                  <c:v>-1.8012749498124352</c:v>
                </c:pt>
                <c:pt idx="231">
                  <c:v>-1.8012749498124352</c:v>
                </c:pt>
                <c:pt idx="232">
                  <c:v>-1.8012749498124352</c:v>
                </c:pt>
                <c:pt idx="233">
                  <c:v>-1.8012749498124352</c:v>
                </c:pt>
                <c:pt idx="234">
                  <c:v>-1.8012749498124352</c:v>
                </c:pt>
                <c:pt idx="235">
                  <c:v>-1.8012749498124352</c:v>
                </c:pt>
                <c:pt idx="236">
                  <c:v>-1.8012749498124352</c:v>
                </c:pt>
                <c:pt idx="237">
                  <c:v>-1.8012749498124352</c:v>
                </c:pt>
                <c:pt idx="238">
                  <c:v>-1.8012749498124352</c:v>
                </c:pt>
                <c:pt idx="239">
                  <c:v>-1.8012749498124352</c:v>
                </c:pt>
                <c:pt idx="240">
                  <c:v>-1.8012749498124352</c:v>
                </c:pt>
                <c:pt idx="241">
                  <c:v>-1.8012749498124352</c:v>
                </c:pt>
                <c:pt idx="242">
                  <c:v>-1.8012749498124352</c:v>
                </c:pt>
                <c:pt idx="243">
                  <c:v>-1.8012749498124352</c:v>
                </c:pt>
                <c:pt idx="244">
                  <c:v>-1.8012749498124352</c:v>
                </c:pt>
                <c:pt idx="245">
                  <c:v>-1.8012749498124352</c:v>
                </c:pt>
                <c:pt idx="246">
                  <c:v>-1.8012749498124352</c:v>
                </c:pt>
                <c:pt idx="247">
                  <c:v>-1.8012749498124352</c:v>
                </c:pt>
                <c:pt idx="248">
                  <c:v>-1.8012749498124352</c:v>
                </c:pt>
                <c:pt idx="249">
                  <c:v>-1.8012749498124352</c:v>
                </c:pt>
                <c:pt idx="250">
                  <c:v>-1.8012749498124352</c:v>
                </c:pt>
                <c:pt idx="251">
                  <c:v>-1.8012749498124352</c:v>
                </c:pt>
                <c:pt idx="252">
                  <c:v>-1.8012749498124352</c:v>
                </c:pt>
                <c:pt idx="253">
                  <c:v>-1.8012749498124352</c:v>
                </c:pt>
                <c:pt idx="254">
                  <c:v>-1.8012749498124352</c:v>
                </c:pt>
                <c:pt idx="255">
                  <c:v>-1.8012749498124352</c:v>
                </c:pt>
                <c:pt idx="256">
                  <c:v>-1.8012749498124352</c:v>
                </c:pt>
                <c:pt idx="257">
                  <c:v>-1.8012749498124352</c:v>
                </c:pt>
                <c:pt idx="258">
                  <c:v>-1.8012749498124352</c:v>
                </c:pt>
                <c:pt idx="259">
                  <c:v>-1.8012749498124352</c:v>
                </c:pt>
                <c:pt idx="260">
                  <c:v>-1.8012749498124352</c:v>
                </c:pt>
                <c:pt idx="261">
                  <c:v>-1.8012749498124352</c:v>
                </c:pt>
                <c:pt idx="262">
                  <c:v>-1.8012749498124352</c:v>
                </c:pt>
                <c:pt idx="263">
                  <c:v>-1.8012749498124352</c:v>
                </c:pt>
                <c:pt idx="264">
                  <c:v>-1.8012749498124352</c:v>
                </c:pt>
                <c:pt idx="265">
                  <c:v>-1.8012749498124352</c:v>
                </c:pt>
                <c:pt idx="266">
                  <c:v>-1.8012749498124352</c:v>
                </c:pt>
                <c:pt idx="267">
                  <c:v>-1.8012749498124352</c:v>
                </c:pt>
                <c:pt idx="268">
                  <c:v>-1.8012749498124352</c:v>
                </c:pt>
                <c:pt idx="269">
                  <c:v>-1.8012749498124352</c:v>
                </c:pt>
                <c:pt idx="270">
                  <c:v>-1.8012749498124352</c:v>
                </c:pt>
                <c:pt idx="271">
                  <c:v>-1.8012749498124352</c:v>
                </c:pt>
                <c:pt idx="272">
                  <c:v>-1.8012749498124352</c:v>
                </c:pt>
                <c:pt idx="273">
                  <c:v>-1.8012749498124352</c:v>
                </c:pt>
                <c:pt idx="274">
                  <c:v>-1.8012749498124352</c:v>
                </c:pt>
                <c:pt idx="275">
                  <c:v>-1.8012749498124352</c:v>
                </c:pt>
                <c:pt idx="276">
                  <c:v>-1.8012749498124352</c:v>
                </c:pt>
                <c:pt idx="277">
                  <c:v>-1.8012749498124352</c:v>
                </c:pt>
                <c:pt idx="278">
                  <c:v>-1.8012749498124352</c:v>
                </c:pt>
                <c:pt idx="279">
                  <c:v>-1.8012749498124352</c:v>
                </c:pt>
                <c:pt idx="280">
                  <c:v>-1.8012749498124352</c:v>
                </c:pt>
                <c:pt idx="281">
                  <c:v>-1.8012749498124352</c:v>
                </c:pt>
                <c:pt idx="282">
                  <c:v>-1.8012749498124352</c:v>
                </c:pt>
                <c:pt idx="283">
                  <c:v>-1.8012749498124352</c:v>
                </c:pt>
                <c:pt idx="284">
                  <c:v>-1.8012749498124352</c:v>
                </c:pt>
                <c:pt idx="285">
                  <c:v>-1.8012749498124352</c:v>
                </c:pt>
                <c:pt idx="286">
                  <c:v>-1.8012749498124352</c:v>
                </c:pt>
                <c:pt idx="287">
                  <c:v>-1.8012749498124352</c:v>
                </c:pt>
                <c:pt idx="288">
                  <c:v>-1.8012749498124352</c:v>
                </c:pt>
                <c:pt idx="289">
                  <c:v>-1.8012749498124352</c:v>
                </c:pt>
                <c:pt idx="290">
                  <c:v>-1.8012749498124352</c:v>
                </c:pt>
                <c:pt idx="291">
                  <c:v>-1.8012749498124352</c:v>
                </c:pt>
                <c:pt idx="292">
                  <c:v>-1.8012749498124352</c:v>
                </c:pt>
                <c:pt idx="293">
                  <c:v>-1.8012749498124352</c:v>
                </c:pt>
                <c:pt idx="294">
                  <c:v>-1.8012749498124352</c:v>
                </c:pt>
                <c:pt idx="295">
                  <c:v>-1.8012749498124352</c:v>
                </c:pt>
                <c:pt idx="296">
                  <c:v>-1.8012749498124352</c:v>
                </c:pt>
                <c:pt idx="297">
                  <c:v>-1.8012749498124352</c:v>
                </c:pt>
                <c:pt idx="298">
                  <c:v>-1.8012749498124352</c:v>
                </c:pt>
                <c:pt idx="299">
                  <c:v>-1.8012749498124352</c:v>
                </c:pt>
                <c:pt idx="300">
                  <c:v>-1.8012749498124352</c:v>
                </c:pt>
                <c:pt idx="301">
                  <c:v>-1.8012749498124352</c:v>
                </c:pt>
                <c:pt idx="302">
                  <c:v>-1.8012749498124352</c:v>
                </c:pt>
                <c:pt idx="303">
                  <c:v>-1.8012749498124352</c:v>
                </c:pt>
                <c:pt idx="304">
                  <c:v>-1.8012749498124352</c:v>
                </c:pt>
                <c:pt idx="305">
                  <c:v>-1.8012749498124352</c:v>
                </c:pt>
                <c:pt idx="306">
                  <c:v>-1.8012749498124352</c:v>
                </c:pt>
                <c:pt idx="307">
                  <c:v>-1.8012749498124352</c:v>
                </c:pt>
                <c:pt idx="308">
                  <c:v>-1.8012749498124352</c:v>
                </c:pt>
                <c:pt idx="309">
                  <c:v>-1.8012749498124352</c:v>
                </c:pt>
                <c:pt idx="310">
                  <c:v>-1.8012749498124352</c:v>
                </c:pt>
                <c:pt idx="311">
                  <c:v>-1.8012749498124352</c:v>
                </c:pt>
                <c:pt idx="312">
                  <c:v>-1.8012749498124352</c:v>
                </c:pt>
                <c:pt idx="313">
                  <c:v>-1.8012749498124352</c:v>
                </c:pt>
                <c:pt idx="314">
                  <c:v>-1.8012749498124352</c:v>
                </c:pt>
                <c:pt idx="315">
                  <c:v>-1.8012749498124352</c:v>
                </c:pt>
                <c:pt idx="316">
                  <c:v>-1.8012749498124352</c:v>
                </c:pt>
                <c:pt idx="317">
                  <c:v>-1.8012749498124352</c:v>
                </c:pt>
                <c:pt idx="318">
                  <c:v>-1.8012749498124352</c:v>
                </c:pt>
                <c:pt idx="319">
                  <c:v>-1.8012749498124352</c:v>
                </c:pt>
                <c:pt idx="320">
                  <c:v>-1.8012749498124352</c:v>
                </c:pt>
                <c:pt idx="321">
                  <c:v>-1.8012749498124352</c:v>
                </c:pt>
                <c:pt idx="322">
                  <c:v>-1.8012749498124352</c:v>
                </c:pt>
                <c:pt idx="323">
                  <c:v>-1.8012749498124352</c:v>
                </c:pt>
                <c:pt idx="324">
                  <c:v>-1.8012749498124352</c:v>
                </c:pt>
                <c:pt idx="325">
                  <c:v>-1.8012749498124352</c:v>
                </c:pt>
                <c:pt idx="326">
                  <c:v>-1.8012749498124352</c:v>
                </c:pt>
                <c:pt idx="327">
                  <c:v>-1.8012749498124352</c:v>
                </c:pt>
                <c:pt idx="328">
                  <c:v>-1.8012749498124352</c:v>
                </c:pt>
                <c:pt idx="329">
                  <c:v>-1.8012749498124352</c:v>
                </c:pt>
                <c:pt idx="330">
                  <c:v>-1.8012749498124352</c:v>
                </c:pt>
                <c:pt idx="331">
                  <c:v>-1.8012749498124352</c:v>
                </c:pt>
                <c:pt idx="332">
                  <c:v>-1.8012749498124352</c:v>
                </c:pt>
                <c:pt idx="333">
                  <c:v>-1.8012749498124352</c:v>
                </c:pt>
                <c:pt idx="334">
                  <c:v>-1.8012749498124352</c:v>
                </c:pt>
                <c:pt idx="335">
                  <c:v>-1.8012749498124352</c:v>
                </c:pt>
                <c:pt idx="336">
                  <c:v>-1.8012749498124352</c:v>
                </c:pt>
                <c:pt idx="337">
                  <c:v>-1.8012749498124352</c:v>
                </c:pt>
                <c:pt idx="338">
                  <c:v>-1.8012749498124352</c:v>
                </c:pt>
                <c:pt idx="339">
                  <c:v>-1.8012749498124352</c:v>
                </c:pt>
                <c:pt idx="340">
                  <c:v>-1.8012749498124352</c:v>
                </c:pt>
                <c:pt idx="341">
                  <c:v>-1.8012749498124352</c:v>
                </c:pt>
                <c:pt idx="342">
                  <c:v>-1.8012749498124352</c:v>
                </c:pt>
                <c:pt idx="343">
                  <c:v>-1.8012749498124352</c:v>
                </c:pt>
                <c:pt idx="344">
                  <c:v>-1.8012749498124352</c:v>
                </c:pt>
                <c:pt idx="345">
                  <c:v>-1.8012749498124352</c:v>
                </c:pt>
                <c:pt idx="346">
                  <c:v>-1.8012749498124352</c:v>
                </c:pt>
                <c:pt idx="347">
                  <c:v>-1.8012749498124352</c:v>
                </c:pt>
                <c:pt idx="348">
                  <c:v>-1.8012749498124352</c:v>
                </c:pt>
              </c:numCache>
            </c:numRef>
          </c:val>
          <c:smooth val="0"/>
          <c:extLst>
            <c:ext xmlns:c16="http://schemas.microsoft.com/office/drawing/2014/chart" uri="{C3380CC4-5D6E-409C-BE32-E72D297353CC}">
              <c16:uniqueId val="{00000008-2764-4269-83C4-4FAB1CE40459}"/>
            </c:ext>
          </c:extLst>
        </c:ser>
        <c:ser>
          <c:idx val="9"/>
          <c:order val="9"/>
          <c:tx>
            <c:strRef>
              <c:f>'c-chart demand'!$M$3</c:f>
              <c:strCache>
                <c:ptCount val="1"/>
                <c:pt idx="0">
                  <c:v>Extended UWL</c:v>
                </c:pt>
              </c:strCache>
            </c:strRef>
          </c:tx>
          <c:spPr>
            <a:ln w="22225">
              <a:solidFill>
                <a:schemeClr val="bg1">
                  <a:lumMod val="75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demand'!$M$4:$M$352</c:f>
              <c:numCache>
                <c:formatCode>0.00</c:formatCode>
                <c:ptCount val="349"/>
                <c:pt idx="23">
                  <c:v>9.0480721887638449</c:v>
                </c:pt>
                <c:pt idx="24">
                  <c:v>9.0480721887638449</c:v>
                </c:pt>
                <c:pt idx="25">
                  <c:v>9.0480721887638449</c:v>
                </c:pt>
                <c:pt idx="26">
                  <c:v>9.0480721887638449</c:v>
                </c:pt>
                <c:pt idx="27">
                  <c:v>9.0480721887638449</c:v>
                </c:pt>
                <c:pt idx="28">
                  <c:v>9.0480721887638449</c:v>
                </c:pt>
                <c:pt idx="29">
                  <c:v>9.0480721887638449</c:v>
                </c:pt>
                <c:pt idx="30">
                  <c:v>9.0480721887638449</c:v>
                </c:pt>
                <c:pt idx="31">
                  <c:v>9.0480721887638449</c:v>
                </c:pt>
                <c:pt idx="32">
                  <c:v>9.0480721887638449</c:v>
                </c:pt>
                <c:pt idx="33">
                  <c:v>9.0480721887638449</c:v>
                </c:pt>
                <c:pt idx="34">
                  <c:v>9.0480721887638449</c:v>
                </c:pt>
                <c:pt idx="35">
                  <c:v>9.0480721887638449</c:v>
                </c:pt>
                <c:pt idx="36">
                  <c:v>9.0480721887638449</c:v>
                </c:pt>
                <c:pt idx="37">
                  <c:v>9.0480721887638449</c:v>
                </c:pt>
                <c:pt idx="38">
                  <c:v>9.0480721887638449</c:v>
                </c:pt>
                <c:pt idx="39">
                  <c:v>9.0480721887638449</c:v>
                </c:pt>
                <c:pt idx="40">
                  <c:v>9.0480721887638449</c:v>
                </c:pt>
                <c:pt idx="41">
                  <c:v>9.0480721887638449</c:v>
                </c:pt>
                <c:pt idx="42">
                  <c:v>9.0480721887638449</c:v>
                </c:pt>
                <c:pt idx="43">
                  <c:v>9.0480721887638449</c:v>
                </c:pt>
                <c:pt idx="44">
                  <c:v>9.0480721887638449</c:v>
                </c:pt>
                <c:pt idx="45">
                  <c:v>9.0480721887638449</c:v>
                </c:pt>
                <c:pt idx="46">
                  <c:v>9.0480721887638449</c:v>
                </c:pt>
                <c:pt idx="47">
                  <c:v>9.0480721887638449</c:v>
                </c:pt>
                <c:pt idx="48">
                  <c:v>9.0480721887638449</c:v>
                </c:pt>
                <c:pt idx="49">
                  <c:v>9.0480721887638449</c:v>
                </c:pt>
                <c:pt idx="50">
                  <c:v>9.0480721887638449</c:v>
                </c:pt>
                <c:pt idx="51">
                  <c:v>9.0480721887638449</c:v>
                </c:pt>
                <c:pt idx="52">
                  <c:v>9.0480721887638449</c:v>
                </c:pt>
                <c:pt idx="53">
                  <c:v>9.0480721887638449</c:v>
                </c:pt>
                <c:pt idx="54">
                  <c:v>9.0480721887638449</c:v>
                </c:pt>
                <c:pt idx="55">
                  <c:v>9.0480721887638449</c:v>
                </c:pt>
                <c:pt idx="56">
                  <c:v>9.0480721887638449</c:v>
                </c:pt>
                <c:pt idx="57">
                  <c:v>9.0480721887638449</c:v>
                </c:pt>
                <c:pt idx="58">
                  <c:v>9.0480721887638449</c:v>
                </c:pt>
                <c:pt idx="59">
                  <c:v>9.0480721887638449</c:v>
                </c:pt>
                <c:pt idx="60">
                  <c:v>9.0480721887638449</c:v>
                </c:pt>
                <c:pt idx="61">
                  <c:v>9.0480721887638449</c:v>
                </c:pt>
                <c:pt idx="62">
                  <c:v>9.0480721887638449</c:v>
                </c:pt>
                <c:pt idx="63">
                  <c:v>9.0480721887638449</c:v>
                </c:pt>
                <c:pt idx="64">
                  <c:v>9.0480721887638449</c:v>
                </c:pt>
                <c:pt idx="65">
                  <c:v>9.0480721887638449</c:v>
                </c:pt>
                <c:pt idx="66">
                  <c:v>9.0480721887638449</c:v>
                </c:pt>
                <c:pt idx="67">
                  <c:v>9.0480721887638449</c:v>
                </c:pt>
                <c:pt idx="68">
                  <c:v>9.0480721887638449</c:v>
                </c:pt>
                <c:pt idx="69">
                  <c:v>9.0480721887638449</c:v>
                </c:pt>
                <c:pt idx="70">
                  <c:v>9.0480721887638449</c:v>
                </c:pt>
                <c:pt idx="71">
                  <c:v>9.0480721887638449</c:v>
                </c:pt>
                <c:pt idx="72">
                  <c:v>9.0480721887638449</c:v>
                </c:pt>
                <c:pt idx="73">
                  <c:v>9.0480721887638449</c:v>
                </c:pt>
                <c:pt idx="74">
                  <c:v>9.0480721887638449</c:v>
                </c:pt>
                <c:pt idx="75">
                  <c:v>9.0480721887638449</c:v>
                </c:pt>
                <c:pt idx="76">
                  <c:v>9.0480721887638449</c:v>
                </c:pt>
                <c:pt idx="77">
                  <c:v>9.0480721887638449</c:v>
                </c:pt>
                <c:pt idx="78">
                  <c:v>9.0480721887638449</c:v>
                </c:pt>
                <c:pt idx="79">
                  <c:v>9.0480721887638449</c:v>
                </c:pt>
                <c:pt idx="80">
                  <c:v>9.0480721887638449</c:v>
                </c:pt>
                <c:pt idx="81">
                  <c:v>9.0480721887638449</c:v>
                </c:pt>
                <c:pt idx="82">
                  <c:v>9.0480721887638449</c:v>
                </c:pt>
                <c:pt idx="83">
                  <c:v>9.0480721887638449</c:v>
                </c:pt>
                <c:pt idx="84">
                  <c:v>9.0480721887638449</c:v>
                </c:pt>
                <c:pt idx="85">
                  <c:v>9.0480721887638449</c:v>
                </c:pt>
                <c:pt idx="86">
                  <c:v>9.0480721887638449</c:v>
                </c:pt>
                <c:pt idx="87">
                  <c:v>9.0480721887638449</c:v>
                </c:pt>
                <c:pt idx="88">
                  <c:v>9.0480721887638449</c:v>
                </c:pt>
                <c:pt idx="89">
                  <c:v>9.0480721887638449</c:v>
                </c:pt>
                <c:pt idx="90">
                  <c:v>9.0480721887638449</c:v>
                </c:pt>
                <c:pt idx="91">
                  <c:v>9.0480721887638449</c:v>
                </c:pt>
                <c:pt idx="92">
                  <c:v>9.0480721887638449</c:v>
                </c:pt>
                <c:pt idx="93">
                  <c:v>9.0480721887638449</c:v>
                </c:pt>
                <c:pt idx="94">
                  <c:v>9.0480721887638449</c:v>
                </c:pt>
                <c:pt idx="95">
                  <c:v>9.0480721887638449</c:v>
                </c:pt>
                <c:pt idx="96">
                  <c:v>9.0480721887638449</c:v>
                </c:pt>
                <c:pt idx="97">
                  <c:v>9.0480721887638449</c:v>
                </c:pt>
                <c:pt idx="98">
                  <c:v>9.0480721887638449</c:v>
                </c:pt>
                <c:pt idx="99">
                  <c:v>9.0480721887638449</c:v>
                </c:pt>
                <c:pt idx="100">
                  <c:v>9.0480721887638449</c:v>
                </c:pt>
                <c:pt idx="101">
                  <c:v>9.0480721887638449</c:v>
                </c:pt>
                <c:pt idx="102">
                  <c:v>9.0480721887638449</c:v>
                </c:pt>
                <c:pt idx="103">
                  <c:v>9.0480721887638449</c:v>
                </c:pt>
                <c:pt idx="104">
                  <c:v>9.0480721887638449</c:v>
                </c:pt>
                <c:pt idx="105">
                  <c:v>9.0480721887638449</c:v>
                </c:pt>
                <c:pt idx="106">
                  <c:v>9.0480721887638449</c:v>
                </c:pt>
                <c:pt idx="107">
                  <c:v>9.0480721887638449</c:v>
                </c:pt>
                <c:pt idx="108">
                  <c:v>9.0480721887638449</c:v>
                </c:pt>
                <c:pt idx="109">
                  <c:v>9.0480721887638449</c:v>
                </c:pt>
                <c:pt idx="110">
                  <c:v>9.0480721887638449</c:v>
                </c:pt>
                <c:pt idx="111">
                  <c:v>9.0480721887638449</c:v>
                </c:pt>
                <c:pt idx="112">
                  <c:v>9.0480721887638449</c:v>
                </c:pt>
                <c:pt idx="113">
                  <c:v>9.0480721887638449</c:v>
                </c:pt>
                <c:pt idx="114">
                  <c:v>9.0480721887638449</c:v>
                </c:pt>
                <c:pt idx="115">
                  <c:v>9.0480721887638449</c:v>
                </c:pt>
                <c:pt idx="116">
                  <c:v>9.0480721887638449</c:v>
                </c:pt>
                <c:pt idx="117">
                  <c:v>9.0480721887638449</c:v>
                </c:pt>
                <c:pt idx="118">
                  <c:v>9.0480721887638449</c:v>
                </c:pt>
                <c:pt idx="119">
                  <c:v>9.0480721887638449</c:v>
                </c:pt>
                <c:pt idx="120">
                  <c:v>9.0480721887638449</c:v>
                </c:pt>
                <c:pt idx="121">
                  <c:v>9.0480721887638449</c:v>
                </c:pt>
                <c:pt idx="122">
                  <c:v>9.0480721887638449</c:v>
                </c:pt>
                <c:pt idx="123">
                  <c:v>9.0480721887638449</c:v>
                </c:pt>
                <c:pt idx="124">
                  <c:v>9.0480721887638449</c:v>
                </c:pt>
                <c:pt idx="125">
                  <c:v>9.0480721887638449</c:v>
                </c:pt>
                <c:pt idx="126">
                  <c:v>9.0480721887638449</c:v>
                </c:pt>
                <c:pt idx="127">
                  <c:v>9.0480721887638449</c:v>
                </c:pt>
                <c:pt idx="128">
                  <c:v>9.0480721887638449</c:v>
                </c:pt>
                <c:pt idx="129">
                  <c:v>9.0480721887638449</c:v>
                </c:pt>
                <c:pt idx="130">
                  <c:v>9.0480721887638449</c:v>
                </c:pt>
                <c:pt idx="131">
                  <c:v>9.0480721887638449</c:v>
                </c:pt>
                <c:pt idx="132">
                  <c:v>9.0480721887638449</c:v>
                </c:pt>
                <c:pt idx="133">
                  <c:v>9.0480721887638449</c:v>
                </c:pt>
                <c:pt idx="134">
                  <c:v>9.0480721887638449</c:v>
                </c:pt>
                <c:pt idx="135">
                  <c:v>9.0480721887638449</c:v>
                </c:pt>
                <c:pt idx="136">
                  <c:v>9.0480721887638449</c:v>
                </c:pt>
                <c:pt idx="137">
                  <c:v>9.0480721887638449</c:v>
                </c:pt>
                <c:pt idx="138">
                  <c:v>9.0480721887638449</c:v>
                </c:pt>
                <c:pt idx="139">
                  <c:v>9.0480721887638449</c:v>
                </c:pt>
                <c:pt idx="140">
                  <c:v>9.0480721887638449</c:v>
                </c:pt>
                <c:pt idx="141">
                  <c:v>9.0480721887638449</c:v>
                </c:pt>
                <c:pt idx="142">
                  <c:v>9.0480721887638449</c:v>
                </c:pt>
                <c:pt idx="143">
                  <c:v>9.0480721887638449</c:v>
                </c:pt>
                <c:pt idx="144">
                  <c:v>9.0480721887638449</c:v>
                </c:pt>
                <c:pt idx="145">
                  <c:v>9.0480721887638449</c:v>
                </c:pt>
                <c:pt idx="146">
                  <c:v>9.0480721887638449</c:v>
                </c:pt>
                <c:pt idx="147">
                  <c:v>9.0480721887638449</c:v>
                </c:pt>
                <c:pt idx="148">
                  <c:v>9.0480721887638449</c:v>
                </c:pt>
                <c:pt idx="149">
                  <c:v>9.0480721887638449</c:v>
                </c:pt>
                <c:pt idx="150">
                  <c:v>9.0480721887638449</c:v>
                </c:pt>
                <c:pt idx="151">
                  <c:v>9.0480721887638449</c:v>
                </c:pt>
                <c:pt idx="152">
                  <c:v>9.0480721887638449</c:v>
                </c:pt>
                <c:pt idx="153">
                  <c:v>9.0480721887638449</c:v>
                </c:pt>
                <c:pt idx="154">
                  <c:v>9.0480721887638449</c:v>
                </c:pt>
                <c:pt idx="155">
                  <c:v>9.0480721887638449</c:v>
                </c:pt>
                <c:pt idx="156">
                  <c:v>9.0480721887638449</c:v>
                </c:pt>
                <c:pt idx="157">
                  <c:v>9.0480721887638449</c:v>
                </c:pt>
                <c:pt idx="158">
                  <c:v>9.0480721887638449</c:v>
                </c:pt>
                <c:pt idx="159">
                  <c:v>9.0480721887638449</c:v>
                </c:pt>
                <c:pt idx="160">
                  <c:v>9.0480721887638449</c:v>
                </c:pt>
                <c:pt idx="161">
                  <c:v>9.0480721887638449</c:v>
                </c:pt>
                <c:pt idx="162">
                  <c:v>9.0480721887638449</c:v>
                </c:pt>
                <c:pt idx="163">
                  <c:v>9.0480721887638449</c:v>
                </c:pt>
                <c:pt idx="164">
                  <c:v>9.0480721887638449</c:v>
                </c:pt>
                <c:pt idx="165">
                  <c:v>9.0480721887638449</c:v>
                </c:pt>
                <c:pt idx="166">
                  <c:v>9.0480721887638449</c:v>
                </c:pt>
                <c:pt idx="167">
                  <c:v>9.0480721887638449</c:v>
                </c:pt>
                <c:pt idx="168">
                  <c:v>9.0480721887638449</c:v>
                </c:pt>
                <c:pt idx="169">
                  <c:v>9.0480721887638449</c:v>
                </c:pt>
                <c:pt idx="170">
                  <c:v>9.0480721887638449</c:v>
                </c:pt>
                <c:pt idx="171">
                  <c:v>9.0480721887638449</c:v>
                </c:pt>
                <c:pt idx="172">
                  <c:v>9.0480721887638449</c:v>
                </c:pt>
                <c:pt idx="173">
                  <c:v>9.0480721887638449</c:v>
                </c:pt>
                <c:pt idx="174">
                  <c:v>9.0480721887638449</c:v>
                </c:pt>
                <c:pt idx="175">
                  <c:v>9.0480721887638449</c:v>
                </c:pt>
                <c:pt idx="176">
                  <c:v>9.0480721887638449</c:v>
                </c:pt>
                <c:pt idx="177">
                  <c:v>9.0480721887638449</c:v>
                </c:pt>
                <c:pt idx="178">
                  <c:v>9.0480721887638449</c:v>
                </c:pt>
                <c:pt idx="179">
                  <c:v>9.0480721887638449</c:v>
                </c:pt>
                <c:pt idx="180">
                  <c:v>9.0480721887638449</c:v>
                </c:pt>
                <c:pt idx="181">
                  <c:v>9.0480721887638449</c:v>
                </c:pt>
                <c:pt idx="182">
                  <c:v>9.0480721887638449</c:v>
                </c:pt>
                <c:pt idx="183">
                  <c:v>9.0480721887638449</c:v>
                </c:pt>
                <c:pt idx="184">
                  <c:v>9.0480721887638449</c:v>
                </c:pt>
                <c:pt idx="185">
                  <c:v>9.0480721887638449</c:v>
                </c:pt>
                <c:pt idx="186">
                  <c:v>9.0480721887638449</c:v>
                </c:pt>
                <c:pt idx="187">
                  <c:v>9.0480721887638449</c:v>
                </c:pt>
                <c:pt idx="188">
                  <c:v>9.0480721887638449</c:v>
                </c:pt>
                <c:pt idx="189">
                  <c:v>9.0480721887638449</c:v>
                </c:pt>
                <c:pt idx="190">
                  <c:v>9.0480721887638449</c:v>
                </c:pt>
                <c:pt idx="191">
                  <c:v>9.0480721887638449</c:v>
                </c:pt>
                <c:pt idx="192">
                  <c:v>9.0480721887638449</c:v>
                </c:pt>
                <c:pt idx="193">
                  <c:v>9.0480721887638449</c:v>
                </c:pt>
                <c:pt idx="194">
                  <c:v>9.0480721887638449</c:v>
                </c:pt>
                <c:pt idx="195">
                  <c:v>9.0480721887638449</c:v>
                </c:pt>
                <c:pt idx="196">
                  <c:v>9.0480721887638449</c:v>
                </c:pt>
                <c:pt idx="197">
                  <c:v>9.0480721887638449</c:v>
                </c:pt>
                <c:pt idx="198">
                  <c:v>9.0480721887638449</c:v>
                </c:pt>
                <c:pt idx="199">
                  <c:v>9.0480721887638449</c:v>
                </c:pt>
                <c:pt idx="200">
                  <c:v>9.0480721887638449</c:v>
                </c:pt>
                <c:pt idx="201">
                  <c:v>9.0480721887638449</c:v>
                </c:pt>
                <c:pt idx="202">
                  <c:v>9.0480721887638449</c:v>
                </c:pt>
                <c:pt idx="203">
                  <c:v>9.0480721887638449</c:v>
                </c:pt>
                <c:pt idx="204">
                  <c:v>9.0480721887638449</c:v>
                </c:pt>
                <c:pt idx="205">
                  <c:v>9.0480721887638449</c:v>
                </c:pt>
                <c:pt idx="206">
                  <c:v>9.0480721887638449</c:v>
                </c:pt>
                <c:pt idx="207">
                  <c:v>9.0480721887638449</c:v>
                </c:pt>
                <c:pt idx="208">
                  <c:v>9.0480721887638449</c:v>
                </c:pt>
                <c:pt idx="209">
                  <c:v>9.0480721887638449</c:v>
                </c:pt>
                <c:pt idx="210">
                  <c:v>9.0480721887638449</c:v>
                </c:pt>
                <c:pt idx="211">
                  <c:v>9.0480721887638449</c:v>
                </c:pt>
                <c:pt idx="212">
                  <c:v>9.0480721887638449</c:v>
                </c:pt>
                <c:pt idx="213">
                  <c:v>9.0480721887638449</c:v>
                </c:pt>
                <c:pt idx="214">
                  <c:v>9.0480721887638449</c:v>
                </c:pt>
                <c:pt idx="215">
                  <c:v>9.0480721887638449</c:v>
                </c:pt>
                <c:pt idx="216">
                  <c:v>9.0480721887638449</c:v>
                </c:pt>
                <c:pt idx="217">
                  <c:v>9.0480721887638449</c:v>
                </c:pt>
                <c:pt idx="218">
                  <c:v>9.0480721887638449</c:v>
                </c:pt>
                <c:pt idx="219">
                  <c:v>9.0480721887638449</c:v>
                </c:pt>
                <c:pt idx="220">
                  <c:v>9.0480721887638449</c:v>
                </c:pt>
                <c:pt idx="221">
                  <c:v>9.0480721887638449</c:v>
                </c:pt>
                <c:pt idx="222">
                  <c:v>9.0480721887638449</c:v>
                </c:pt>
                <c:pt idx="223">
                  <c:v>9.0480721887638449</c:v>
                </c:pt>
                <c:pt idx="224">
                  <c:v>9.0480721887638449</c:v>
                </c:pt>
                <c:pt idx="225">
                  <c:v>9.0480721887638449</c:v>
                </c:pt>
                <c:pt idx="226">
                  <c:v>9.0480721887638449</c:v>
                </c:pt>
                <c:pt idx="227">
                  <c:v>9.0480721887638449</c:v>
                </c:pt>
                <c:pt idx="228">
                  <c:v>9.0480721887638449</c:v>
                </c:pt>
                <c:pt idx="229">
                  <c:v>9.0480721887638449</c:v>
                </c:pt>
                <c:pt idx="230">
                  <c:v>9.0480721887638449</c:v>
                </c:pt>
                <c:pt idx="231">
                  <c:v>9.0480721887638449</c:v>
                </c:pt>
                <c:pt idx="232">
                  <c:v>9.0480721887638449</c:v>
                </c:pt>
                <c:pt idx="233">
                  <c:v>9.0480721887638449</c:v>
                </c:pt>
                <c:pt idx="234">
                  <c:v>9.0480721887638449</c:v>
                </c:pt>
                <c:pt idx="235">
                  <c:v>9.0480721887638449</c:v>
                </c:pt>
                <c:pt idx="236">
                  <c:v>9.0480721887638449</c:v>
                </c:pt>
                <c:pt idx="237">
                  <c:v>9.0480721887638449</c:v>
                </c:pt>
                <c:pt idx="238">
                  <c:v>9.0480721887638449</c:v>
                </c:pt>
                <c:pt idx="239">
                  <c:v>9.0480721887638449</c:v>
                </c:pt>
                <c:pt idx="240">
                  <c:v>9.0480721887638449</c:v>
                </c:pt>
                <c:pt idx="241">
                  <c:v>9.0480721887638449</c:v>
                </c:pt>
                <c:pt idx="242">
                  <c:v>9.0480721887638449</c:v>
                </c:pt>
                <c:pt idx="243">
                  <c:v>9.0480721887638449</c:v>
                </c:pt>
                <c:pt idx="244">
                  <c:v>9.0480721887638449</c:v>
                </c:pt>
                <c:pt idx="245">
                  <c:v>9.0480721887638449</c:v>
                </c:pt>
                <c:pt idx="246">
                  <c:v>9.0480721887638449</c:v>
                </c:pt>
                <c:pt idx="247">
                  <c:v>9.0480721887638449</c:v>
                </c:pt>
                <c:pt idx="248">
                  <c:v>9.0480721887638449</c:v>
                </c:pt>
                <c:pt idx="249">
                  <c:v>9.0480721887638449</c:v>
                </c:pt>
                <c:pt idx="250">
                  <c:v>9.0480721887638449</c:v>
                </c:pt>
                <c:pt idx="251">
                  <c:v>9.0480721887638449</c:v>
                </c:pt>
                <c:pt idx="252">
                  <c:v>9.0480721887638449</c:v>
                </c:pt>
                <c:pt idx="253">
                  <c:v>9.0480721887638449</c:v>
                </c:pt>
                <c:pt idx="254">
                  <c:v>9.0480721887638449</c:v>
                </c:pt>
                <c:pt idx="255">
                  <c:v>9.0480721887638449</c:v>
                </c:pt>
                <c:pt idx="256">
                  <c:v>9.0480721887638449</c:v>
                </c:pt>
                <c:pt idx="257">
                  <c:v>9.0480721887638449</c:v>
                </c:pt>
                <c:pt idx="258">
                  <c:v>9.0480721887638449</c:v>
                </c:pt>
                <c:pt idx="259">
                  <c:v>9.0480721887638449</c:v>
                </c:pt>
                <c:pt idx="260">
                  <c:v>9.0480721887638449</c:v>
                </c:pt>
                <c:pt idx="261">
                  <c:v>9.0480721887638449</c:v>
                </c:pt>
                <c:pt idx="262">
                  <c:v>9.0480721887638449</c:v>
                </c:pt>
                <c:pt idx="263">
                  <c:v>9.0480721887638449</c:v>
                </c:pt>
                <c:pt idx="264">
                  <c:v>9.0480721887638449</c:v>
                </c:pt>
                <c:pt idx="265">
                  <c:v>9.0480721887638449</c:v>
                </c:pt>
                <c:pt idx="266">
                  <c:v>9.0480721887638449</c:v>
                </c:pt>
                <c:pt idx="267">
                  <c:v>9.0480721887638449</c:v>
                </c:pt>
                <c:pt idx="268">
                  <c:v>9.0480721887638449</c:v>
                </c:pt>
                <c:pt idx="269">
                  <c:v>9.0480721887638449</c:v>
                </c:pt>
                <c:pt idx="270">
                  <c:v>9.0480721887638449</c:v>
                </c:pt>
                <c:pt idx="271">
                  <c:v>9.0480721887638449</c:v>
                </c:pt>
                <c:pt idx="272">
                  <c:v>9.0480721887638449</c:v>
                </c:pt>
                <c:pt idx="273">
                  <c:v>9.0480721887638449</c:v>
                </c:pt>
                <c:pt idx="274">
                  <c:v>9.0480721887638449</c:v>
                </c:pt>
                <c:pt idx="275">
                  <c:v>9.0480721887638449</c:v>
                </c:pt>
                <c:pt idx="276">
                  <c:v>9.0480721887638449</c:v>
                </c:pt>
                <c:pt idx="277">
                  <c:v>9.0480721887638449</c:v>
                </c:pt>
                <c:pt idx="278">
                  <c:v>9.0480721887638449</c:v>
                </c:pt>
                <c:pt idx="279">
                  <c:v>9.0480721887638449</c:v>
                </c:pt>
                <c:pt idx="280">
                  <c:v>9.0480721887638449</c:v>
                </c:pt>
                <c:pt idx="281">
                  <c:v>9.0480721887638449</c:v>
                </c:pt>
                <c:pt idx="282">
                  <c:v>9.0480721887638449</c:v>
                </c:pt>
                <c:pt idx="283">
                  <c:v>9.0480721887638449</c:v>
                </c:pt>
                <c:pt idx="284">
                  <c:v>9.0480721887638449</c:v>
                </c:pt>
                <c:pt idx="285">
                  <c:v>9.0480721887638449</c:v>
                </c:pt>
                <c:pt idx="286">
                  <c:v>9.0480721887638449</c:v>
                </c:pt>
                <c:pt idx="287">
                  <c:v>9.0480721887638449</c:v>
                </c:pt>
                <c:pt idx="288">
                  <c:v>9.0480721887638449</c:v>
                </c:pt>
                <c:pt idx="289">
                  <c:v>9.0480721887638449</c:v>
                </c:pt>
                <c:pt idx="290">
                  <c:v>9.0480721887638449</c:v>
                </c:pt>
                <c:pt idx="291">
                  <c:v>9.0480721887638449</c:v>
                </c:pt>
                <c:pt idx="292">
                  <c:v>9.0480721887638449</c:v>
                </c:pt>
                <c:pt idx="293">
                  <c:v>9.0480721887638449</c:v>
                </c:pt>
                <c:pt idx="294">
                  <c:v>9.0480721887638449</c:v>
                </c:pt>
                <c:pt idx="295">
                  <c:v>9.0480721887638449</c:v>
                </c:pt>
                <c:pt idx="296">
                  <c:v>9.0480721887638449</c:v>
                </c:pt>
                <c:pt idx="297">
                  <c:v>9.0480721887638449</c:v>
                </c:pt>
                <c:pt idx="298">
                  <c:v>9.0480721887638449</c:v>
                </c:pt>
                <c:pt idx="299">
                  <c:v>9.0480721887638449</c:v>
                </c:pt>
                <c:pt idx="300">
                  <c:v>9.0480721887638449</c:v>
                </c:pt>
                <c:pt idx="301">
                  <c:v>9.0480721887638449</c:v>
                </c:pt>
                <c:pt idx="302">
                  <c:v>9.0480721887638449</c:v>
                </c:pt>
                <c:pt idx="303">
                  <c:v>9.0480721887638449</c:v>
                </c:pt>
                <c:pt idx="304">
                  <c:v>9.0480721887638449</c:v>
                </c:pt>
                <c:pt idx="305">
                  <c:v>9.0480721887638449</c:v>
                </c:pt>
                <c:pt idx="306">
                  <c:v>9.0480721887638449</c:v>
                </c:pt>
                <c:pt idx="307">
                  <c:v>9.0480721887638449</c:v>
                </c:pt>
                <c:pt idx="308">
                  <c:v>9.0480721887638449</c:v>
                </c:pt>
                <c:pt idx="309">
                  <c:v>9.0480721887638449</c:v>
                </c:pt>
                <c:pt idx="310">
                  <c:v>9.0480721887638449</c:v>
                </c:pt>
                <c:pt idx="311">
                  <c:v>9.0480721887638449</c:v>
                </c:pt>
                <c:pt idx="312">
                  <c:v>9.0480721887638449</c:v>
                </c:pt>
                <c:pt idx="313">
                  <c:v>9.0480721887638449</c:v>
                </c:pt>
                <c:pt idx="314">
                  <c:v>9.0480721887638449</c:v>
                </c:pt>
                <c:pt idx="315">
                  <c:v>9.0480721887638449</c:v>
                </c:pt>
                <c:pt idx="316">
                  <c:v>9.0480721887638449</c:v>
                </c:pt>
                <c:pt idx="317">
                  <c:v>9.0480721887638449</c:v>
                </c:pt>
                <c:pt idx="318">
                  <c:v>9.0480721887638449</c:v>
                </c:pt>
                <c:pt idx="319">
                  <c:v>9.0480721887638449</c:v>
                </c:pt>
                <c:pt idx="320">
                  <c:v>9.0480721887638449</c:v>
                </c:pt>
                <c:pt idx="321">
                  <c:v>9.0480721887638449</c:v>
                </c:pt>
                <c:pt idx="322">
                  <c:v>9.0480721887638449</c:v>
                </c:pt>
                <c:pt idx="323">
                  <c:v>9.0480721887638449</c:v>
                </c:pt>
                <c:pt idx="324">
                  <c:v>9.0480721887638449</c:v>
                </c:pt>
                <c:pt idx="325">
                  <c:v>9.0480721887638449</c:v>
                </c:pt>
                <c:pt idx="326">
                  <c:v>9.0480721887638449</c:v>
                </c:pt>
                <c:pt idx="327">
                  <c:v>9.0480721887638449</c:v>
                </c:pt>
                <c:pt idx="328">
                  <c:v>9.0480721887638449</c:v>
                </c:pt>
                <c:pt idx="329">
                  <c:v>9.0480721887638449</c:v>
                </c:pt>
                <c:pt idx="330">
                  <c:v>9.0480721887638449</c:v>
                </c:pt>
                <c:pt idx="331">
                  <c:v>9.0480721887638449</c:v>
                </c:pt>
                <c:pt idx="332">
                  <c:v>9.0480721887638449</c:v>
                </c:pt>
                <c:pt idx="333">
                  <c:v>9.0480721887638449</c:v>
                </c:pt>
                <c:pt idx="334">
                  <c:v>9.0480721887638449</c:v>
                </c:pt>
                <c:pt idx="335">
                  <c:v>9.0480721887638449</c:v>
                </c:pt>
                <c:pt idx="336">
                  <c:v>9.0480721887638449</c:v>
                </c:pt>
                <c:pt idx="337">
                  <c:v>9.0480721887638449</c:v>
                </c:pt>
                <c:pt idx="338">
                  <c:v>9.0480721887638449</c:v>
                </c:pt>
                <c:pt idx="339">
                  <c:v>9.0480721887638449</c:v>
                </c:pt>
                <c:pt idx="340">
                  <c:v>9.0480721887638449</c:v>
                </c:pt>
                <c:pt idx="341">
                  <c:v>9.0480721887638449</c:v>
                </c:pt>
                <c:pt idx="342">
                  <c:v>9.0480721887638449</c:v>
                </c:pt>
                <c:pt idx="343">
                  <c:v>9.0480721887638449</c:v>
                </c:pt>
                <c:pt idx="344">
                  <c:v>9.0480721887638449</c:v>
                </c:pt>
                <c:pt idx="345">
                  <c:v>9.0480721887638449</c:v>
                </c:pt>
                <c:pt idx="346">
                  <c:v>9.0480721887638449</c:v>
                </c:pt>
                <c:pt idx="347">
                  <c:v>9.0480721887638449</c:v>
                </c:pt>
                <c:pt idx="348">
                  <c:v>9.0480721887638449</c:v>
                </c:pt>
              </c:numCache>
            </c:numRef>
          </c:val>
          <c:smooth val="0"/>
          <c:extLst>
            <c:ext xmlns:c16="http://schemas.microsoft.com/office/drawing/2014/chart" uri="{C3380CC4-5D6E-409C-BE32-E72D297353CC}">
              <c16:uniqueId val="{00000009-2764-4269-83C4-4FAB1CE40459}"/>
            </c:ext>
          </c:extLst>
        </c:ser>
        <c:ser>
          <c:idx val="10"/>
          <c:order val="10"/>
          <c:tx>
            <c:strRef>
              <c:f>'c-chart demand'!$N$3</c:f>
              <c:strCache>
                <c:ptCount val="1"/>
                <c:pt idx="0">
                  <c:v>Extended LWL</c:v>
                </c:pt>
              </c:strCache>
            </c:strRef>
          </c:tx>
          <c:spPr>
            <a:ln w="22225">
              <a:solidFill>
                <a:schemeClr val="bg1">
                  <a:lumMod val="75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demand'!$N$4:$N$352</c:f>
              <c:numCache>
                <c:formatCode>0.00</c:formatCode>
                <c:ptCount val="349"/>
                <c:pt idx="23">
                  <c:v>0.36859447790282118</c:v>
                </c:pt>
                <c:pt idx="24">
                  <c:v>0.36859447790282118</c:v>
                </c:pt>
                <c:pt idx="25">
                  <c:v>0.36859447790282118</c:v>
                </c:pt>
                <c:pt idx="26">
                  <c:v>0.36859447790282118</c:v>
                </c:pt>
                <c:pt idx="27">
                  <c:v>0.36859447790282118</c:v>
                </c:pt>
                <c:pt idx="28">
                  <c:v>0.36859447790282118</c:v>
                </c:pt>
                <c:pt idx="29">
                  <c:v>0.36859447790282118</c:v>
                </c:pt>
                <c:pt idx="30">
                  <c:v>0.36859447790282118</c:v>
                </c:pt>
                <c:pt idx="31">
                  <c:v>0.36859447790282118</c:v>
                </c:pt>
                <c:pt idx="32">
                  <c:v>0.36859447790282118</c:v>
                </c:pt>
                <c:pt idx="33">
                  <c:v>0.36859447790282118</c:v>
                </c:pt>
                <c:pt idx="34">
                  <c:v>0.36859447790282118</c:v>
                </c:pt>
                <c:pt idx="35">
                  <c:v>0.36859447790282118</c:v>
                </c:pt>
                <c:pt idx="36">
                  <c:v>0.36859447790282118</c:v>
                </c:pt>
                <c:pt idx="37">
                  <c:v>0.36859447790282118</c:v>
                </c:pt>
                <c:pt idx="38">
                  <c:v>0.36859447790282118</c:v>
                </c:pt>
                <c:pt idx="39">
                  <c:v>0.36859447790282118</c:v>
                </c:pt>
                <c:pt idx="40">
                  <c:v>0.36859447790282118</c:v>
                </c:pt>
                <c:pt idx="41">
                  <c:v>0.36859447790282118</c:v>
                </c:pt>
                <c:pt idx="42">
                  <c:v>0.36859447790282118</c:v>
                </c:pt>
                <c:pt idx="43">
                  <c:v>0.36859447790282118</c:v>
                </c:pt>
                <c:pt idx="44">
                  <c:v>0.36859447790282118</c:v>
                </c:pt>
                <c:pt idx="45">
                  <c:v>0.36859447790282118</c:v>
                </c:pt>
                <c:pt idx="46">
                  <c:v>0.36859447790282118</c:v>
                </c:pt>
                <c:pt idx="47">
                  <c:v>0.36859447790282118</c:v>
                </c:pt>
                <c:pt idx="48">
                  <c:v>0.36859447790282118</c:v>
                </c:pt>
                <c:pt idx="49">
                  <c:v>0.36859447790282118</c:v>
                </c:pt>
                <c:pt idx="50">
                  <c:v>0.36859447790282118</c:v>
                </c:pt>
                <c:pt idx="51">
                  <c:v>0.36859447790282118</c:v>
                </c:pt>
                <c:pt idx="52">
                  <c:v>0.36859447790282118</c:v>
                </c:pt>
                <c:pt idx="53">
                  <c:v>0.36859447790282118</c:v>
                </c:pt>
                <c:pt idx="54">
                  <c:v>0.36859447790282118</c:v>
                </c:pt>
                <c:pt idx="55">
                  <c:v>0.36859447790282118</c:v>
                </c:pt>
                <c:pt idx="56">
                  <c:v>0.36859447790282118</c:v>
                </c:pt>
                <c:pt idx="57">
                  <c:v>0.36859447790282118</c:v>
                </c:pt>
                <c:pt idx="58">
                  <c:v>0.36859447790282118</c:v>
                </c:pt>
                <c:pt idx="59">
                  <c:v>0.36859447790282118</c:v>
                </c:pt>
                <c:pt idx="60">
                  <c:v>0.36859447790282118</c:v>
                </c:pt>
                <c:pt idx="61">
                  <c:v>0.36859447790282118</c:v>
                </c:pt>
                <c:pt idx="62">
                  <c:v>0.36859447790282118</c:v>
                </c:pt>
                <c:pt idx="63">
                  <c:v>0.36859447790282118</c:v>
                </c:pt>
                <c:pt idx="64">
                  <c:v>0.36859447790282118</c:v>
                </c:pt>
                <c:pt idx="65">
                  <c:v>0.36859447790282118</c:v>
                </c:pt>
                <c:pt idx="66">
                  <c:v>0.36859447790282118</c:v>
                </c:pt>
                <c:pt idx="67">
                  <c:v>0.36859447790282118</c:v>
                </c:pt>
                <c:pt idx="68">
                  <c:v>0.36859447790282118</c:v>
                </c:pt>
                <c:pt idx="69">
                  <c:v>0.36859447790282118</c:v>
                </c:pt>
                <c:pt idx="70">
                  <c:v>0.36859447790282118</c:v>
                </c:pt>
                <c:pt idx="71">
                  <c:v>0.36859447790282118</c:v>
                </c:pt>
                <c:pt idx="72">
                  <c:v>0.36859447790282118</c:v>
                </c:pt>
                <c:pt idx="73">
                  <c:v>0.36859447790282118</c:v>
                </c:pt>
                <c:pt idx="74">
                  <c:v>0.36859447790282118</c:v>
                </c:pt>
                <c:pt idx="75">
                  <c:v>0.36859447790282118</c:v>
                </c:pt>
                <c:pt idx="76">
                  <c:v>0.36859447790282118</c:v>
                </c:pt>
                <c:pt idx="77">
                  <c:v>0.36859447790282118</c:v>
                </c:pt>
                <c:pt idx="78">
                  <c:v>0.36859447790282118</c:v>
                </c:pt>
                <c:pt idx="79">
                  <c:v>0.36859447790282118</c:v>
                </c:pt>
                <c:pt idx="80">
                  <c:v>0.36859447790282118</c:v>
                </c:pt>
                <c:pt idx="81">
                  <c:v>0.36859447790282118</c:v>
                </c:pt>
                <c:pt idx="82">
                  <c:v>0.36859447790282118</c:v>
                </c:pt>
                <c:pt idx="83">
                  <c:v>0.36859447790282118</c:v>
                </c:pt>
                <c:pt idx="84">
                  <c:v>0.36859447790282118</c:v>
                </c:pt>
                <c:pt idx="85">
                  <c:v>0.36859447790282118</c:v>
                </c:pt>
                <c:pt idx="86">
                  <c:v>0.36859447790282118</c:v>
                </c:pt>
                <c:pt idx="87">
                  <c:v>0.36859447790282118</c:v>
                </c:pt>
                <c:pt idx="88">
                  <c:v>0.36859447790282118</c:v>
                </c:pt>
                <c:pt idx="89">
                  <c:v>0.36859447790282118</c:v>
                </c:pt>
                <c:pt idx="90">
                  <c:v>0.36859447790282118</c:v>
                </c:pt>
                <c:pt idx="91">
                  <c:v>0.36859447790282118</c:v>
                </c:pt>
                <c:pt idx="92">
                  <c:v>0.36859447790282118</c:v>
                </c:pt>
                <c:pt idx="93">
                  <c:v>0.36859447790282118</c:v>
                </c:pt>
                <c:pt idx="94">
                  <c:v>0.36859447790282118</c:v>
                </c:pt>
                <c:pt idx="95">
                  <c:v>0.36859447790282118</c:v>
                </c:pt>
                <c:pt idx="96">
                  <c:v>0.36859447790282118</c:v>
                </c:pt>
                <c:pt idx="97">
                  <c:v>0.36859447790282118</c:v>
                </c:pt>
                <c:pt idx="98">
                  <c:v>0.36859447790282118</c:v>
                </c:pt>
                <c:pt idx="99">
                  <c:v>0.36859447790282118</c:v>
                </c:pt>
                <c:pt idx="100">
                  <c:v>0.36859447790282118</c:v>
                </c:pt>
                <c:pt idx="101">
                  <c:v>0.36859447790282118</c:v>
                </c:pt>
                <c:pt idx="102">
                  <c:v>0.36859447790282118</c:v>
                </c:pt>
                <c:pt idx="103">
                  <c:v>0.36859447790282118</c:v>
                </c:pt>
                <c:pt idx="104">
                  <c:v>0.36859447790282118</c:v>
                </c:pt>
                <c:pt idx="105">
                  <c:v>0.36859447790282118</c:v>
                </c:pt>
                <c:pt idx="106">
                  <c:v>0.36859447790282118</c:v>
                </c:pt>
                <c:pt idx="107">
                  <c:v>0.36859447790282118</c:v>
                </c:pt>
                <c:pt idx="108">
                  <c:v>0.36859447790282118</c:v>
                </c:pt>
                <c:pt idx="109">
                  <c:v>0.36859447790282118</c:v>
                </c:pt>
                <c:pt idx="110">
                  <c:v>0.36859447790282118</c:v>
                </c:pt>
                <c:pt idx="111">
                  <c:v>0.36859447790282118</c:v>
                </c:pt>
                <c:pt idx="112">
                  <c:v>0.36859447790282118</c:v>
                </c:pt>
                <c:pt idx="113">
                  <c:v>0.36859447790282118</c:v>
                </c:pt>
                <c:pt idx="114">
                  <c:v>0.36859447790282118</c:v>
                </c:pt>
                <c:pt idx="115">
                  <c:v>0.36859447790282118</c:v>
                </c:pt>
                <c:pt idx="116">
                  <c:v>0.36859447790282118</c:v>
                </c:pt>
                <c:pt idx="117">
                  <c:v>0.36859447790282118</c:v>
                </c:pt>
                <c:pt idx="118">
                  <c:v>0.36859447790282118</c:v>
                </c:pt>
                <c:pt idx="119">
                  <c:v>0.36859447790282118</c:v>
                </c:pt>
                <c:pt idx="120">
                  <c:v>0.36859447790282118</c:v>
                </c:pt>
                <c:pt idx="121">
                  <c:v>0.36859447790282118</c:v>
                </c:pt>
                <c:pt idx="122">
                  <c:v>0.36859447790282118</c:v>
                </c:pt>
                <c:pt idx="123">
                  <c:v>0.36859447790282118</c:v>
                </c:pt>
                <c:pt idx="124">
                  <c:v>0.36859447790282118</c:v>
                </c:pt>
                <c:pt idx="125">
                  <c:v>0.36859447790282118</c:v>
                </c:pt>
                <c:pt idx="126">
                  <c:v>0.36859447790282118</c:v>
                </c:pt>
                <c:pt idx="127">
                  <c:v>0.36859447790282118</c:v>
                </c:pt>
                <c:pt idx="128">
                  <c:v>0.36859447790282118</c:v>
                </c:pt>
                <c:pt idx="129">
                  <c:v>0.36859447790282118</c:v>
                </c:pt>
                <c:pt idx="130">
                  <c:v>0.36859447790282118</c:v>
                </c:pt>
                <c:pt idx="131">
                  <c:v>0.36859447790282118</c:v>
                </c:pt>
                <c:pt idx="132">
                  <c:v>0.36859447790282118</c:v>
                </c:pt>
                <c:pt idx="133">
                  <c:v>0.36859447790282118</c:v>
                </c:pt>
                <c:pt idx="134">
                  <c:v>0.36859447790282118</c:v>
                </c:pt>
                <c:pt idx="135">
                  <c:v>0.36859447790282118</c:v>
                </c:pt>
                <c:pt idx="136">
                  <c:v>0.36859447790282118</c:v>
                </c:pt>
                <c:pt idx="137">
                  <c:v>0.36859447790282118</c:v>
                </c:pt>
                <c:pt idx="138">
                  <c:v>0.36859447790282118</c:v>
                </c:pt>
                <c:pt idx="139">
                  <c:v>0.36859447790282118</c:v>
                </c:pt>
                <c:pt idx="140">
                  <c:v>0.36859447790282118</c:v>
                </c:pt>
                <c:pt idx="141">
                  <c:v>0.36859447790282118</c:v>
                </c:pt>
                <c:pt idx="142">
                  <c:v>0.36859447790282118</c:v>
                </c:pt>
                <c:pt idx="143">
                  <c:v>0.36859447790282118</c:v>
                </c:pt>
                <c:pt idx="144">
                  <c:v>0.36859447790282118</c:v>
                </c:pt>
                <c:pt idx="145">
                  <c:v>0.36859447790282118</c:v>
                </c:pt>
                <c:pt idx="146">
                  <c:v>0.36859447790282118</c:v>
                </c:pt>
                <c:pt idx="147">
                  <c:v>0.36859447790282118</c:v>
                </c:pt>
                <c:pt idx="148">
                  <c:v>0.36859447790282118</c:v>
                </c:pt>
                <c:pt idx="149">
                  <c:v>0.36859447790282118</c:v>
                </c:pt>
                <c:pt idx="150">
                  <c:v>0.36859447790282118</c:v>
                </c:pt>
                <c:pt idx="151">
                  <c:v>0.36859447790282118</c:v>
                </c:pt>
                <c:pt idx="152">
                  <c:v>0.36859447790282118</c:v>
                </c:pt>
                <c:pt idx="153">
                  <c:v>0.36859447790282118</c:v>
                </c:pt>
                <c:pt idx="154">
                  <c:v>0.36859447790282118</c:v>
                </c:pt>
                <c:pt idx="155">
                  <c:v>0.36859447790282118</c:v>
                </c:pt>
                <c:pt idx="156">
                  <c:v>0.36859447790282118</c:v>
                </c:pt>
                <c:pt idx="157">
                  <c:v>0.36859447790282118</c:v>
                </c:pt>
                <c:pt idx="158">
                  <c:v>0.36859447790282118</c:v>
                </c:pt>
                <c:pt idx="159">
                  <c:v>0.36859447790282118</c:v>
                </c:pt>
                <c:pt idx="160">
                  <c:v>0.36859447790282118</c:v>
                </c:pt>
                <c:pt idx="161">
                  <c:v>0.36859447790282118</c:v>
                </c:pt>
                <c:pt idx="162">
                  <c:v>0.36859447790282118</c:v>
                </c:pt>
                <c:pt idx="163">
                  <c:v>0.36859447790282118</c:v>
                </c:pt>
                <c:pt idx="164">
                  <c:v>0.36859447790282118</c:v>
                </c:pt>
                <c:pt idx="165">
                  <c:v>0.36859447790282118</c:v>
                </c:pt>
                <c:pt idx="166">
                  <c:v>0.36859447790282118</c:v>
                </c:pt>
                <c:pt idx="167">
                  <c:v>0.36859447790282118</c:v>
                </c:pt>
                <c:pt idx="168">
                  <c:v>0.36859447790282118</c:v>
                </c:pt>
                <c:pt idx="169">
                  <c:v>0.36859447790282118</c:v>
                </c:pt>
                <c:pt idx="170">
                  <c:v>0.36859447790282118</c:v>
                </c:pt>
                <c:pt idx="171">
                  <c:v>0.36859447790282118</c:v>
                </c:pt>
                <c:pt idx="172">
                  <c:v>0.36859447790282118</c:v>
                </c:pt>
                <c:pt idx="173">
                  <c:v>0.36859447790282118</c:v>
                </c:pt>
                <c:pt idx="174">
                  <c:v>0.36859447790282118</c:v>
                </c:pt>
                <c:pt idx="175">
                  <c:v>0.36859447790282118</c:v>
                </c:pt>
                <c:pt idx="176">
                  <c:v>0.36859447790282118</c:v>
                </c:pt>
                <c:pt idx="177">
                  <c:v>0.36859447790282118</c:v>
                </c:pt>
                <c:pt idx="178">
                  <c:v>0.36859447790282118</c:v>
                </c:pt>
                <c:pt idx="179">
                  <c:v>0.36859447790282118</c:v>
                </c:pt>
                <c:pt idx="180">
                  <c:v>0.36859447790282118</c:v>
                </c:pt>
                <c:pt idx="181">
                  <c:v>0.36859447790282118</c:v>
                </c:pt>
                <c:pt idx="182">
                  <c:v>0.36859447790282118</c:v>
                </c:pt>
                <c:pt idx="183">
                  <c:v>0.36859447790282118</c:v>
                </c:pt>
                <c:pt idx="184">
                  <c:v>0.36859447790282118</c:v>
                </c:pt>
                <c:pt idx="185">
                  <c:v>0.36859447790282118</c:v>
                </c:pt>
                <c:pt idx="186">
                  <c:v>0.36859447790282118</c:v>
                </c:pt>
                <c:pt idx="187">
                  <c:v>0.36859447790282118</c:v>
                </c:pt>
                <c:pt idx="188">
                  <c:v>0.36859447790282118</c:v>
                </c:pt>
                <c:pt idx="189">
                  <c:v>0.36859447790282118</c:v>
                </c:pt>
                <c:pt idx="190">
                  <c:v>0.36859447790282118</c:v>
                </c:pt>
                <c:pt idx="191">
                  <c:v>0.36859447790282118</c:v>
                </c:pt>
                <c:pt idx="192">
                  <c:v>0.36859447790282118</c:v>
                </c:pt>
                <c:pt idx="193">
                  <c:v>0.36859447790282118</c:v>
                </c:pt>
                <c:pt idx="194">
                  <c:v>0.36859447790282118</c:v>
                </c:pt>
                <c:pt idx="195">
                  <c:v>0.36859447790282118</c:v>
                </c:pt>
                <c:pt idx="196">
                  <c:v>0.36859447790282118</c:v>
                </c:pt>
                <c:pt idx="197">
                  <c:v>0.36859447790282118</c:v>
                </c:pt>
                <c:pt idx="198">
                  <c:v>0.36859447790282118</c:v>
                </c:pt>
                <c:pt idx="199">
                  <c:v>0.36859447790282118</c:v>
                </c:pt>
                <c:pt idx="200">
                  <c:v>0.36859447790282118</c:v>
                </c:pt>
                <c:pt idx="201">
                  <c:v>0.36859447790282118</c:v>
                </c:pt>
                <c:pt idx="202">
                  <c:v>0.36859447790282118</c:v>
                </c:pt>
                <c:pt idx="203">
                  <c:v>0.36859447790282118</c:v>
                </c:pt>
                <c:pt idx="204">
                  <c:v>0.36859447790282118</c:v>
                </c:pt>
                <c:pt idx="205">
                  <c:v>0.36859447790282118</c:v>
                </c:pt>
                <c:pt idx="206">
                  <c:v>0.36859447790282118</c:v>
                </c:pt>
                <c:pt idx="207">
                  <c:v>0.36859447790282118</c:v>
                </c:pt>
                <c:pt idx="208">
                  <c:v>0.36859447790282118</c:v>
                </c:pt>
                <c:pt idx="209">
                  <c:v>0.36859447790282118</c:v>
                </c:pt>
                <c:pt idx="210">
                  <c:v>0.36859447790282118</c:v>
                </c:pt>
                <c:pt idx="211">
                  <c:v>0.36859447790282118</c:v>
                </c:pt>
                <c:pt idx="212">
                  <c:v>0.36859447790282118</c:v>
                </c:pt>
                <c:pt idx="213">
                  <c:v>0.36859447790282118</c:v>
                </c:pt>
                <c:pt idx="214">
                  <c:v>0.36859447790282118</c:v>
                </c:pt>
                <c:pt idx="215">
                  <c:v>0.36859447790282118</c:v>
                </c:pt>
                <c:pt idx="216">
                  <c:v>0.36859447790282118</c:v>
                </c:pt>
                <c:pt idx="217">
                  <c:v>0.36859447790282118</c:v>
                </c:pt>
                <c:pt idx="218">
                  <c:v>0.36859447790282118</c:v>
                </c:pt>
                <c:pt idx="219">
                  <c:v>0.36859447790282118</c:v>
                </c:pt>
                <c:pt idx="220">
                  <c:v>0.36859447790282118</c:v>
                </c:pt>
                <c:pt idx="221">
                  <c:v>0.36859447790282118</c:v>
                </c:pt>
                <c:pt idx="222">
                  <c:v>0.36859447790282118</c:v>
                </c:pt>
                <c:pt idx="223">
                  <c:v>0.36859447790282118</c:v>
                </c:pt>
                <c:pt idx="224">
                  <c:v>0.36859447790282118</c:v>
                </c:pt>
                <c:pt idx="225">
                  <c:v>0.36859447790282118</c:v>
                </c:pt>
                <c:pt idx="226">
                  <c:v>0.36859447790282118</c:v>
                </c:pt>
                <c:pt idx="227">
                  <c:v>0.36859447790282118</c:v>
                </c:pt>
                <c:pt idx="228">
                  <c:v>0.36859447790282118</c:v>
                </c:pt>
                <c:pt idx="229">
                  <c:v>0.36859447790282118</c:v>
                </c:pt>
                <c:pt idx="230">
                  <c:v>0.36859447790282118</c:v>
                </c:pt>
                <c:pt idx="231">
                  <c:v>0.36859447790282118</c:v>
                </c:pt>
                <c:pt idx="232">
                  <c:v>0.36859447790282118</c:v>
                </c:pt>
                <c:pt idx="233">
                  <c:v>0.36859447790282118</c:v>
                </c:pt>
                <c:pt idx="234">
                  <c:v>0.36859447790282118</c:v>
                </c:pt>
                <c:pt idx="235">
                  <c:v>0.36859447790282118</c:v>
                </c:pt>
                <c:pt idx="236">
                  <c:v>0.36859447790282118</c:v>
                </c:pt>
                <c:pt idx="237">
                  <c:v>0.36859447790282118</c:v>
                </c:pt>
                <c:pt idx="238">
                  <c:v>0.36859447790282118</c:v>
                </c:pt>
                <c:pt idx="239">
                  <c:v>0.36859447790282118</c:v>
                </c:pt>
                <c:pt idx="240">
                  <c:v>0.36859447790282118</c:v>
                </c:pt>
                <c:pt idx="241">
                  <c:v>0.36859447790282118</c:v>
                </c:pt>
                <c:pt idx="242">
                  <c:v>0.36859447790282118</c:v>
                </c:pt>
                <c:pt idx="243">
                  <c:v>0.36859447790282118</c:v>
                </c:pt>
                <c:pt idx="244">
                  <c:v>0.36859447790282118</c:v>
                </c:pt>
                <c:pt idx="245">
                  <c:v>0.36859447790282118</c:v>
                </c:pt>
                <c:pt idx="246">
                  <c:v>0.36859447790282118</c:v>
                </c:pt>
                <c:pt idx="247">
                  <c:v>0.36859447790282118</c:v>
                </c:pt>
                <c:pt idx="248">
                  <c:v>0.36859447790282118</c:v>
                </c:pt>
                <c:pt idx="249">
                  <c:v>0.36859447790282118</c:v>
                </c:pt>
                <c:pt idx="250">
                  <c:v>0.36859447790282118</c:v>
                </c:pt>
                <c:pt idx="251">
                  <c:v>0.36859447790282118</c:v>
                </c:pt>
                <c:pt idx="252">
                  <c:v>0.36859447790282118</c:v>
                </c:pt>
                <c:pt idx="253">
                  <c:v>0.36859447790282118</c:v>
                </c:pt>
                <c:pt idx="254">
                  <c:v>0.36859447790282118</c:v>
                </c:pt>
                <c:pt idx="255">
                  <c:v>0.36859447790282118</c:v>
                </c:pt>
                <c:pt idx="256">
                  <c:v>0.36859447790282118</c:v>
                </c:pt>
                <c:pt idx="257">
                  <c:v>0.36859447790282118</c:v>
                </c:pt>
                <c:pt idx="258">
                  <c:v>0.36859447790282118</c:v>
                </c:pt>
                <c:pt idx="259">
                  <c:v>0.36859447790282118</c:v>
                </c:pt>
                <c:pt idx="260">
                  <c:v>0.36859447790282118</c:v>
                </c:pt>
                <c:pt idx="261">
                  <c:v>0.36859447790282118</c:v>
                </c:pt>
                <c:pt idx="262">
                  <c:v>0.36859447790282118</c:v>
                </c:pt>
                <c:pt idx="263">
                  <c:v>0.36859447790282118</c:v>
                </c:pt>
                <c:pt idx="264">
                  <c:v>0.36859447790282118</c:v>
                </c:pt>
                <c:pt idx="265">
                  <c:v>0.36859447790282118</c:v>
                </c:pt>
                <c:pt idx="266">
                  <c:v>0.36859447790282118</c:v>
                </c:pt>
                <c:pt idx="267">
                  <c:v>0.36859447790282118</c:v>
                </c:pt>
                <c:pt idx="268">
                  <c:v>0.36859447790282118</c:v>
                </c:pt>
                <c:pt idx="269">
                  <c:v>0.36859447790282118</c:v>
                </c:pt>
                <c:pt idx="270">
                  <c:v>0.36859447790282118</c:v>
                </c:pt>
                <c:pt idx="271">
                  <c:v>0.36859447790282118</c:v>
                </c:pt>
                <c:pt idx="272">
                  <c:v>0.36859447790282118</c:v>
                </c:pt>
                <c:pt idx="273">
                  <c:v>0.36859447790282118</c:v>
                </c:pt>
                <c:pt idx="274">
                  <c:v>0.36859447790282118</c:v>
                </c:pt>
                <c:pt idx="275">
                  <c:v>0.36859447790282118</c:v>
                </c:pt>
                <c:pt idx="276">
                  <c:v>0.36859447790282118</c:v>
                </c:pt>
                <c:pt idx="277">
                  <c:v>0.36859447790282118</c:v>
                </c:pt>
                <c:pt idx="278">
                  <c:v>0.36859447790282118</c:v>
                </c:pt>
                <c:pt idx="279">
                  <c:v>0.36859447790282118</c:v>
                </c:pt>
                <c:pt idx="280">
                  <c:v>0.36859447790282118</c:v>
                </c:pt>
                <c:pt idx="281">
                  <c:v>0.36859447790282118</c:v>
                </c:pt>
                <c:pt idx="282">
                  <c:v>0.36859447790282118</c:v>
                </c:pt>
                <c:pt idx="283">
                  <c:v>0.36859447790282118</c:v>
                </c:pt>
                <c:pt idx="284">
                  <c:v>0.36859447790282118</c:v>
                </c:pt>
                <c:pt idx="285">
                  <c:v>0.36859447790282118</c:v>
                </c:pt>
                <c:pt idx="286">
                  <c:v>0.36859447790282118</c:v>
                </c:pt>
                <c:pt idx="287">
                  <c:v>0.36859447790282118</c:v>
                </c:pt>
                <c:pt idx="288">
                  <c:v>0.36859447790282118</c:v>
                </c:pt>
                <c:pt idx="289">
                  <c:v>0.36859447790282118</c:v>
                </c:pt>
                <c:pt idx="290">
                  <c:v>0.36859447790282118</c:v>
                </c:pt>
                <c:pt idx="291">
                  <c:v>0.36859447790282118</c:v>
                </c:pt>
                <c:pt idx="292">
                  <c:v>0.36859447790282118</c:v>
                </c:pt>
                <c:pt idx="293">
                  <c:v>0.36859447790282118</c:v>
                </c:pt>
                <c:pt idx="294">
                  <c:v>0.36859447790282118</c:v>
                </c:pt>
                <c:pt idx="295">
                  <c:v>0.36859447790282118</c:v>
                </c:pt>
                <c:pt idx="296">
                  <c:v>0.36859447790282118</c:v>
                </c:pt>
                <c:pt idx="297">
                  <c:v>0.36859447790282118</c:v>
                </c:pt>
                <c:pt idx="298">
                  <c:v>0.36859447790282118</c:v>
                </c:pt>
                <c:pt idx="299">
                  <c:v>0.36859447790282118</c:v>
                </c:pt>
                <c:pt idx="300">
                  <c:v>0.36859447790282118</c:v>
                </c:pt>
                <c:pt idx="301">
                  <c:v>0.36859447790282118</c:v>
                </c:pt>
                <c:pt idx="302">
                  <c:v>0.36859447790282118</c:v>
                </c:pt>
                <c:pt idx="303">
                  <c:v>0.36859447790282118</c:v>
                </c:pt>
                <c:pt idx="304">
                  <c:v>0.36859447790282118</c:v>
                </c:pt>
                <c:pt idx="305">
                  <c:v>0.36859447790282118</c:v>
                </c:pt>
                <c:pt idx="306">
                  <c:v>0.36859447790282118</c:v>
                </c:pt>
                <c:pt idx="307">
                  <c:v>0.36859447790282118</c:v>
                </c:pt>
                <c:pt idx="308">
                  <c:v>0.36859447790282118</c:v>
                </c:pt>
                <c:pt idx="309">
                  <c:v>0.36859447790282118</c:v>
                </c:pt>
                <c:pt idx="310">
                  <c:v>0.36859447790282118</c:v>
                </c:pt>
                <c:pt idx="311">
                  <c:v>0.36859447790282118</c:v>
                </c:pt>
                <c:pt idx="312">
                  <c:v>0.36859447790282118</c:v>
                </c:pt>
                <c:pt idx="313">
                  <c:v>0.36859447790282118</c:v>
                </c:pt>
                <c:pt idx="314">
                  <c:v>0.36859447790282118</c:v>
                </c:pt>
                <c:pt idx="315">
                  <c:v>0.36859447790282118</c:v>
                </c:pt>
                <c:pt idx="316">
                  <c:v>0.36859447790282118</c:v>
                </c:pt>
                <c:pt idx="317">
                  <c:v>0.36859447790282118</c:v>
                </c:pt>
                <c:pt idx="318">
                  <c:v>0.36859447790282118</c:v>
                </c:pt>
                <c:pt idx="319">
                  <c:v>0.36859447790282118</c:v>
                </c:pt>
                <c:pt idx="320">
                  <c:v>0.36859447790282118</c:v>
                </c:pt>
                <c:pt idx="321">
                  <c:v>0.36859447790282118</c:v>
                </c:pt>
                <c:pt idx="322">
                  <c:v>0.36859447790282118</c:v>
                </c:pt>
                <c:pt idx="323">
                  <c:v>0.36859447790282118</c:v>
                </c:pt>
                <c:pt idx="324">
                  <c:v>0.36859447790282118</c:v>
                </c:pt>
                <c:pt idx="325">
                  <c:v>0.36859447790282118</c:v>
                </c:pt>
                <c:pt idx="326">
                  <c:v>0.36859447790282118</c:v>
                </c:pt>
                <c:pt idx="327">
                  <c:v>0.36859447790282118</c:v>
                </c:pt>
                <c:pt idx="328">
                  <c:v>0.36859447790282118</c:v>
                </c:pt>
                <c:pt idx="329">
                  <c:v>0.36859447790282118</c:v>
                </c:pt>
                <c:pt idx="330">
                  <c:v>0.36859447790282118</c:v>
                </c:pt>
                <c:pt idx="331">
                  <c:v>0.36859447790282118</c:v>
                </c:pt>
                <c:pt idx="332">
                  <c:v>0.36859447790282118</c:v>
                </c:pt>
                <c:pt idx="333">
                  <c:v>0.36859447790282118</c:v>
                </c:pt>
                <c:pt idx="334">
                  <c:v>0.36859447790282118</c:v>
                </c:pt>
                <c:pt idx="335">
                  <c:v>0.36859447790282118</c:v>
                </c:pt>
                <c:pt idx="336">
                  <c:v>0.36859447790282118</c:v>
                </c:pt>
                <c:pt idx="337">
                  <c:v>0.36859447790282118</c:v>
                </c:pt>
                <c:pt idx="338">
                  <c:v>0.36859447790282118</c:v>
                </c:pt>
                <c:pt idx="339">
                  <c:v>0.36859447790282118</c:v>
                </c:pt>
                <c:pt idx="340">
                  <c:v>0.36859447790282118</c:v>
                </c:pt>
                <c:pt idx="341">
                  <c:v>0.36859447790282118</c:v>
                </c:pt>
                <c:pt idx="342">
                  <c:v>0.36859447790282118</c:v>
                </c:pt>
                <c:pt idx="343">
                  <c:v>0.36859447790282118</c:v>
                </c:pt>
                <c:pt idx="344">
                  <c:v>0.36859447790282118</c:v>
                </c:pt>
                <c:pt idx="345">
                  <c:v>0.36859447790282118</c:v>
                </c:pt>
                <c:pt idx="346">
                  <c:v>0.36859447790282118</c:v>
                </c:pt>
                <c:pt idx="347">
                  <c:v>0.36859447790282118</c:v>
                </c:pt>
                <c:pt idx="348">
                  <c:v>0.36859447790282118</c:v>
                </c:pt>
              </c:numCache>
            </c:numRef>
          </c:val>
          <c:smooth val="0"/>
          <c:extLst>
            <c:ext xmlns:c16="http://schemas.microsoft.com/office/drawing/2014/chart" uri="{C3380CC4-5D6E-409C-BE32-E72D297353CC}">
              <c16:uniqueId val="{0000000A-2764-4269-83C4-4FAB1CE40459}"/>
            </c:ext>
          </c:extLst>
        </c:ser>
        <c:ser>
          <c:idx val="11"/>
          <c:order val="11"/>
          <c:tx>
            <c:strRef>
              <c:f>'c-chart demand'!$O$3</c:f>
              <c:strCache>
                <c:ptCount val="1"/>
                <c:pt idx="0">
                  <c:v>Highlight</c:v>
                </c:pt>
              </c:strCache>
            </c:strRef>
          </c:tx>
          <c:spPr>
            <a:ln>
              <a:noFill/>
            </a:ln>
          </c:spPr>
          <c:marker>
            <c:symbol val="circle"/>
            <c:size val="7"/>
            <c:spPr>
              <a:solidFill>
                <a:srgbClr val="C00000"/>
              </a:solidFill>
              <a:ln>
                <a:solidFill>
                  <a:srgbClr val="C00000"/>
                </a:solid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demand'!$O$4:$O$352</c:f>
              <c:numCache>
                <c:formatCode>0.00</c:formatCode>
                <c:ptCount val="349"/>
              </c:numCache>
            </c:numRef>
          </c:val>
          <c:smooth val="0"/>
          <c:extLst>
            <c:ext xmlns:c16="http://schemas.microsoft.com/office/drawing/2014/chart" uri="{C3380CC4-5D6E-409C-BE32-E72D297353CC}">
              <c16:uniqueId val="{0000000B-2764-4269-83C4-4FAB1CE40459}"/>
            </c:ext>
          </c:extLst>
        </c:ser>
        <c:ser>
          <c:idx val="12"/>
          <c:order val="12"/>
          <c:tx>
            <c:v>Label series</c:v>
          </c:tx>
          <c:spPr>
            <a:ln>
              <a:noFill/>
            </a:ln>
          </c:spPr>
          <c:marker>
            <c:symbol val="none"/>
          </c:marker>
          <c:dLbls>
            <c:dLbl>
              <c:idx val="0"/>
              <c:tx>
                <c:rich>
                  <a:bodyPr/>
                  <a:lstStyle/>
                  <a:p>
                    <a:fld id="{DBA45ACF-B321-4720-B2A7-7358DE8E412E}" type="CELLRANGE">
                      <a:rPr lang="en-GB"/>
                      <a:pPr/>
                      <a:t>[CELLRANGE]</a:t>
                    </a:fld>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74E-4541-8920-6101733EE9F5}"/>
                </c:ext>
              </c:extLst>
            </c:dLbl>
            <c:dLbl>
              <c:idx val="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774E-4541-8920-6101733EE9F5}"/>
                </c:ext>
              </c:extLst>
            </c:dLbl>
            <c:dLbl>
              <c:idx val="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74E-4541-8920-6101733EE9F5}"/>
                </c:ext>
              </c:extLst>
            </c:dLbl>
            <c:dLbl>
              <c:idx val="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774E-4541-8920-6101733EE9F5}"/>
                </c:ext>
              </c:extLst>
            </c:dLbl>
            <c:dLbl>
              <c:idx val="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74E-4541-8920-6101733EE9F5}"/>
                </c:ext>
              </c:extLst>
            </c:dLbl>
            <c:dLbl>
              <c:idx val="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774E-4541-8920-6101733EE9F5}"/>
                </c:ext>
              </c:extLst>
            </c:dLbl>
            <c:dLbl>
              <c:idx val="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774E-4541-8920-6101733EE9F5}"/>
                </c:ext>
              </c:extLst>
            </c:dLbl>
            <c:dLbl>
              <c:idx val="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774E-4541-8920-6101733EE9F5}"/>
                </c:ext>
              </c:extLst>
            </c:dLbl>
            <c:dLbl>
              <c:idx val="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774E-4541-8920-6101733EE9F5}"/>
                </c:ext>
              </c:extLst>
            </c:dLbl>
            <c:dLbl>
              <c:idx val="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774E-4541-8920-6101733EE9F5}"/>
                </c:ext>
              </c:extLst>
            </c:dLbl>
            <c:dLbl>
              <c:idx val="10"/>
              <c:tx>
                <c:rich>
                  <a:bodyPr/>
                  <a:lstStyle/>
                  <a:p>
                    <a:fld id="{3074FBFD-5B6B-4E3D-B019-EF58883E0BF8}" type="CELLRANGE">
                      <a:rPr lang="en-GB"/>
                      <a:pPr/>
                      <a:t>[CELLRANGE]</a:t>
                    </a:fld>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74E-4541-8920-6101733EE9F5}"/>
                </c:ext>
              </c:extLst>
            </c:dLbl>
            <c:dLbl>
              <c:idx val="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774E-4541-8920-6101733EE9F5}"/>
                </c:ext>
              </c:extLst>
            </c:dLbl>
            <c:dLbl>
              <c:idx val="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774E-4541-8920-6101733EE9F5}"/>
                </c:ext>
              </c:extLst>
            </c:dLbl>
            <c:dLbl>
              <c:idx val="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774E-4541-8920-6101733EE9F5}"/>
                </c:ext>
              </c:extLst>
            </c:dLbl>
            <c:dLbl>
              <c:idx val="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774E-4541-8920-6101733EE9F5}"/>
                </c:ext>
              </c:extLst>
            </c:dLbl>
            <c:dLbl>
              <c:idx val="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774E-4541-8920-6101733EE9F5}"/>
                </c:ext>
              </c:extLst>
            </c:dLbl>
            <c:dLbl>
              <c:idx val="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774E-4541-8920-6101733EE9F5}"/>
                </c:ext>
              </c:extLst>
            </c:dLbl>
            <c:dLbl>
              <c:idx val="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774E-4541-8920-6101733EE9F5}"/>
                </c:ext>
              </c:extLst>
            </c:dLbl>
            <c:dLbl>
              <c:idx val="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774E-4541-8920-6101733EE9F5}"/>
                </c:ext>
              </c:extLst>
            </c:dLbl>
            <c:dLbl>
              <c:idx val="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774E-4541-8920-6101733EE9F5}"/>
                </c:ext>
              </c:extLst>
            </c:dLbl>
            <c:dLbl>
              <c:idx val="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774E-4541-8920-6101733EE9F5}"/>
                </c:ext>
              </c:extLst>
            </c:dLbl>
            <c:dLbl>
              <c:idx val="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774E-4541-8920-6101733EE9F5}"/>
                </c:ext>
              </c:extLst>
            </c:dLbl>
            <c:dLbl>
              <c:idx val="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774E-4541-8920-6101733EE9F5}"/>
                </c:ext>
              </c:extLst>
            </c:dLbl>
            <c:dLbl>
              <c:idx val="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774E-4541-8920-6101733EE9F5}"/>
                </c:ext>
              </c:extLst>
            </c:dLbl>
            <c:dLbl>
              <c:idx val="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774E-4541-8920-6101733EE9F5}"/>
                </c:ext>
              </c:extLst>
            </c:dLbl>
            <c:dLbl>
              <c:idx val="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774E-4541-8920-6101733EE9F5}"/>
                </c:ext>
              </c:extLst>
            </c:dLbl>
            <c:dLbl>
              <c:idx val="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774E-4541-8920-6101733EE9F5}"/>
                </c:ext>
              </c:extLst>
            </c:dLbl>
            <c:dLbl>
              <c:idx val="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F-774E-4541-8920-6101733EE9F5}"/>
                </c:ext>
              </c:extLst>
            </c:dLbl>
            <c:dLbl>
              <c:idx val="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0-774E-4541-8920-6101733EE9F5}"/>
                </c:ext>
              </c:extLst>
            </c:dLbl>
            <c:dLbl>
              <c:idx val="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1-774E-4541-8920-6101733EE9F5}"/>
                </c:ext>
              </c:extLst>
            </c:dLbl>
            <c:dLbl>
              <c:idx val="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2-774E-4541-8920-6101733EE9F5}"/>
                </c:ext>
              </c:extLst>
            </c:dLbl>
            <c:dLbl>
              <c:idx val="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3-774E-4541-8920-6101733EE9F5}"/>
                </c:ext>
              </c:extLst>
            </c:dLbl>
            <c:dLbl>
              <c:idx val="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4-774E-4541-8920-6101733EE9F5}"/>
                </c:ext>
              </c:extLst>
            </c:dLbl>
            <c:dLbl>
              <c:idx val="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5-774E-4541-8920-6101733EE9F5}"/>
                </c:ext>
              </c:extLst>
            </c:dLbl>
            <c:dLbl>
              <c:idx val="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6-774E-4541-8920-6101733EE9F5}"/>
                </c:ext>
              </c:extLst>
            </c:dLbl>
            <c:dLbl>
              <c:idx val="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7-774E-4541-8920-6101733EE9F5}"/>
                </c:ext>
              </c:extLst>
            </c:dLbl>
            <c:dLbl>
              <c:idx val="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8-774E-4541-8920-6101733EE9F5}"/>
                </c:ext>
              </c:extLst>
            </c:dLbl>
            <c:dLbl>
              <c:idx val="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9-774E-4541-8920-6101733EE9F5}"/>
                </c:ext>
              </c:extLst>
            </c:dLbl>
            <c:dLbl>
              <c:idx val="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A-774E-4541-8920-6101733EE9F5}"/>
                </c:ext>
              </c:extLst>
            </c:dLbl>
            <c:dLbl>
              <c:idx val="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B-774E-4541-8920-6101733EE9F5}"/>
                </c:ext>
              </c:extLst>
            </c:dLbl>
            <c:dLbl>
              <c:idx val="40"/>
              <c:tx>
                <c:rich>
                  <a:bodyPr/>
                  <a:lstStyle/>
                  <a:p>
                    <a:fld id="{309C7137-1437-4336-AC15-B87A99BE7969}" type="CELLRANGE">
                      <a:rPr lang="en-GB"/>
                      <a:pPr/>
                      <a:t>[CELLRANGE]</a:t>
                    </a:fld>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74E-4541-8920-6101733EE9F5}"/>
                </c:ext>
              </c:extLst>
            </c:dLbl>
            <c:dLbl>
              <c:idx val="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C-774E-4541-8920-6101733EE9F5}"/>
                </c:ext>
              </c:extLst>
            </c:dLbl>
            <c:dLbl>
              <c:idx val="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D-774E-4541-8920-6101733EE9F5}"/>
                </c:ext>
              </c:extLst>
            </c:dLbl>
            <c:dLbl>
              <c:idx val="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E-774E-4541-8920-6101733EE9F5}"/>
                </c:ext>
              </c:extLst>
            </c:dLbl>
            <c:dLbl>
              <c:idx val="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774E-4541-8920-6101733EE9F5}"/>
                </c:ext>
              </c:extLst>
            </c:dLbl>
            <c:dLbl>
              <c:idx val="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0-774E-4541-8920-6101733EE9F5}"/>
                </c:ext>
              </c:extLst>
            </c:dLbl>
            <c:dLbl>
              <c:idx val="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1-774E-4541-8920-6101733EE9F5}"/>
                </c:ext>
              </c:extLst>
            </c:dLbl>
            <c:dLbl>
              <c:idx val="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2-774E-4541-8920-6101733EE9F5}"/>
                </c:ext>
              </c:extLst>
            </c:dLbl>
            <c:dLbl>
              <c:idx val="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3-774E-4541-8920-6101733EE9F5}"/>
                </c:ext>
              </c:extLst>
            </c:dLbl>
            <c:dLbl>
              <c:idx val="4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4-774E-4541-8920-6101733EE9F5}"/>
                </c:ext>
              </c:extLst>
            </c:dLbl>
            <c:dLbl>
              <c:idx val="5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5-774E-4541-8920-6101733EE9F5}"/>
                </c:ext>
              </c:extLst>
            </c:dLbl>
            <c:dLbl>
              <c:idx val="5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6-774E-4541-8920-6101733EE9F5}"/>
                </c:ext>
              </c:extLst>
            </c:dLbl>
            <c:dLbl>
              <c:idx val="5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7-774E-4541-8920-6101733EE9F5}"/>
                </c:ext>
              </c:extLst>
            </c:dLbl>
            <c:dLbl>
              <c:idx val="5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8-774E-4541-8920-6101733EE9F5}"/>
                </c:ext>
              </c:extLst>
            </c:dLbl>
            <c:dLbl>
              <c:idx val="5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9-774E-4541-8920-6101733EE9F5}"/>
                </c:ext>
              </c:extLst>
            </c:dLbl>
            <c:dLbl>
              <c:idx val="5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A-774E-4541-8920-6101733EE9F5}"/>
                </c:ext>
              </c:extLst>
            </c:dLbl>
            <c:dLbl>
              <c:idx val="5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B-774E-4541-8920-6101733EE9F5}"/>
                </c:ext>
              </c:extLst>
            </c:dLbl>
            <c:dLbl>
              <c:idx val="5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C-774E-4541-8920-6101733EE9F5}"/>
                </c:ext>
              </c:extLst>
            </c:dLbl>
            <c:dLbl>
              <c:idx val="5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D-774E-4541-8920-6101733EE9F5}"/>
                </c:ext>
              </c:extLst>
            </c:dLbl>
            <c:dLbl>
              <c:idx val="5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E-774E-4541-8920-6101733EE9F5}"/>
                </c:ext>
              </c:extLst>
            </c:dLbl>
            <c:dLbl>
              <c:idx val="6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F-774E-4541-8920-6101733EE9F5}"/>
                </c:ext>
              </c:extLst>
            </c:dLbl>
            <c:dLbl>
              <c:idx val="6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0-774E-4541-8920-6101733EE9F5}"/>
                </c:ext>
              </c:extLst>
            </c:dLbl>
            <c:dLbl>
              <c:idx val="6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1-774E-4541-8920-6101733EE9F5}"/>
                </c:ext>
              </c:extLst>
            </c:dLbl>
            <c:dLbl>
              <c:idx val="6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2-774E-4541-8920-6101733EE9F5}"/>
                </c:ext>
              </c:extLst>
            </c:dLbl>
            <c:dLbl>
              <c:idx val="6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3-774E-4541-8920-6101733EE9F5}"/>
                </c:ext>
              </c:extLst>
            </c:dLbl>
            <c:dLbl>
              <c:idx val="6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4-774E-4541-8920-6101733EE9F5}"/>
                </c:ext>
              </c:extLst>
            </c:dLbl>
            <c:dLbl>
              <c:idx val="6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74E-4541-8920-6101733EE9F5}"/>
                </c:ext>
              </c:extLst>
            </c:dLbl>
            <c:dLbl>
              <c:idx val="6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5-774E-4541-8920-6101733EE9F5}"/>
                </c:ext>
              </c:extLst>
            </c:dLbl>
            <c:dLbl>
              <c:idx val="6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6-774E-4541-8920-6101733EE9F5}"/>
                </c:ext>
              </c:extLst>
            </c:dLbl>
            <c:dLbl>
              <c:idx val="6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7-774E-4541-8920-6101733EE9F5}"/>
                </c:ext>
              </c:extLst>
            </c:dLbl>
            <c:dLbl>
              <c:idx val="7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8-774E-4541-8920-6101733EE9F5}"/>
                </c:ext>
              </c:extLst>
            </c:dLbl>
            <c:dLbl>
              <c:idx val="7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9-774E-4541-8920-6101733EE9F5}"/>
                </c:ext>
              </c:extLst>
            </c:dLbl>
            <c:dLbl>
              <c:idx val="7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A-774E-4541-8920-6101733EE9F5}"/>
                </c:ext>
              </c:extLst>
            </c:dLbl>
            <c:dLbl>
              <c:idx val="7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B-774E-4541-8920-6101733EE9F5}"/>
                </c:ext>
              </c:extLst>
            </c:dLbl>
            <c:dLbl>
              <c:idx val="7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C-774E-4541-8920-6101733EE9F5}"/>
                </c:ext>
              </c:extLst>
            </c:dLbl>
            <c:dLbl>
              <c:idx val="7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D-774E-4541-8920-6101733EE9F5}"/>
                </c:ext>
              </c:extLst>
            </c:dLbl>
            <c:dLbl>
              <c:idx val="7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774E-4541-8920-6101733EE9F5}"/>
                </c:ext>
              </c:extLst>
            </c:dLbl>
            <c:dLbl>
              <c:idx val="7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E-774E-4541-8920-6101733EE9F5}"/>
                </c:ext>
              </c:extLst>
            </c:dLbl>
            <c:dLbl>
              <c:idx val="7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F-774E-4541-8920-6101733EE9F5}"/>
                </c:ext>
              </c:extLst>
            </c:dLbl>
            <c:dLbl>
              <c:idx val="7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0-774E-4541-8920-6101733EE9F5}"/>
                </c:ext>
              </c:extLst>
            </c:dLbl>
            <c:dLbl>
              <c:idx val="8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1-774E-4541-8920-6101733EE9F5}"/>
                </c:ext>
              </c:extLst>
            </c:dLbl>
            <c:dLbl>
              <c:idx val="8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2-774E-4541-8920-6101733EE9F5}"/>
                </c:ext>
              </c:extLst>
            </c:dLbl>
            <c:dLbl>
              <c:idx val="8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3-774E-4541-8920-6101733EE9F5}"/>
                </c:ext>
              </c:extLst>
            </c:dLbl>
            <c:dLbl>
              <c:idx val="8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4-774E-4541-8920-6101733EE9F5}"/>
                </c:ext>
              </c:extLst>
            </c:dLbl>
            <c:dLbl>
              <c:idx val="8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5-774E-4541-8920-6101733EE9F5}"/>
                </c:ext>
              </c:extLst>
            </c:dLbl>
            <c:dLbl>
              <c:idx val="8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6-774E-4541-8920-6101733EE9F5}"/>
                </c:ext>
              </c:extLst>
            </c:dLbl>
            <c:dLbl>
              <c:idx val="8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7-774E-4541-8920-6101733EE9F5}"/>
                </c:ext>
              </c:extLst>
            </c:dLbl>
            <c:dLbl>
              <c:idx val="8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8-774E-4541-8920-6101733EE9F5}"/>
                </c:ext>
              </c:extLst>
            </c:dLbl>
            <c:dLbl>
              <c:idx val="8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9-774E-4541-8920-6101733EE9F5}"/>
                </c:ext>
              </c:extLst>
            </c:dLbl>
            <c:dLbl>
              <c:idx val="8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A-774E-4541-8920-6101733EE9F5}"/>
                </c:ext>
              </c:extLst>
            </c:dLbl>
            <c:dLbl>
              <c:idx val="9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B-774E-4541-8920-6101733EE9F5}"/>
                </c:ext>
              </c:extLst>
            </c:dLbl>
            <c:dLbl>
              <c:idx val="9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C-774E-4541-8920-6101733EE9F5}"/>
                </c:ext>
              </c:extLst>
            </c:dLbl>
            <c:dLbl>
              <c:idx val="9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D-774E-4541-8920-6101733EE9F5}"/>
                </c:ext>
              </c:extLst>
            </c:dLbl>
            <c:dLbl>
              <c:idx val="9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E-774E-4541-8920-6101733EE9F5}"/>
                </c:ext>
              </c:extLst>
            </c:dLbl>
            <c:dLbl>
              <c:idx val="9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F-774E-4541-8920-6101733EE9F5}"/>
                </c:ext>
              </c:extLst>
            </c:dLbl>
            <c:dLbl>
              <c:idx val="9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0-774E-4541-8920-6101733EE9F5}"/>
                </c:ext>
              </c:extLst>
            </c:dLbl>
            <c:dLbl>
              <c:idx val="9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1-774E-4541-8920-6101733EE9F5}"/>
                </c:ext>
              </c:extLst>
            </c:dLbl>
            <c:dLbl>
              <c:idx val="9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2-774E-4541-8920-6101733EE9F5}"/>
                </c:ext>
              </c:extLst>
            </c:dLbl>
            <c:dLbl>
              <c:idx val="9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3-774E-4541-8920-6101733EE9F5}"/>
                </c:ext>
              </c:extLst>
            </c:dLbl>
            <c:dLbl>
              <c:idx val="9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4-774E-4541-8920-6101733EE9F5}"/>
                </c:ext>
              </c:extLst>
            </c:dLbl>
            <c:dLbl>
              <c:idx val="10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5-774E-4541-8920-6101733EE9F5}"/>
                </c:ext>
              </c:extLst>
            </c:dLbl>
            <c:dLbl>
              <c:idx val="10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6-774E-4541-8920-6101733EE9F5}"/>
                </c:ext>
              </c:extLst>
            </c:dLbl>
            <c:dLbl>
              <c:idx val="10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7-774E-4541-8920-6101733EE9F5}"/>
                </c:ext>
              </c:extLst>
            </c:dLbl>
            <c:dLbl>
              <c:idx val="10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8-774E-4541-8920-6101733EE9F5}"/>
                </c:ext>
              </c:extLst>
            </c:dLbl>
            <c:dLbl>
              <c:idx val="10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9-774E-4541-8920-6101733EE9F5}"/>
                </c:ext>
              </c:extLst>
            </c:dLbl>
            <c:dLbl>
              <c:idx val="10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A-774E-4541-8920-6101733EE9F5}"/>
                </c:ext>
              </c:extLst>
            </c:dLbl>
            <c:dLbl>
              <c:idx val="10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B-774E-4541-8920-6101733EE9F5}"/>
                </c:ext>
              </c:extLst>
            </c:dLbl>
            <c:dLbl>
              <c:idx val="10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C-774E-4541-8920-6101733EE9F5}"/>
                </c:ext>
              </c:extLst>
            </c:dLbl>
            <c:dLbl>
              <c:idx val="10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D-774E-4541-8920-6101733EE9F5}"/>
                </c:ext>
              </c:extLst>
            </c:dLbl>
            <c:dLbl>
              <c:idx val="10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E-774E-4541-8920-6101733EE9F5}"/>
                </c:ext>
              </c:extLst>
            </c:dLbl>
            <c:dLbl>
              <c:idx val="11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F-774E-4541-8920-6101733EE9F5}"/>
                </c:ext>
              </c:extLst>
            </c:dLbl>
            <c:dLbl>
              <c:idx val="1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0-774E-4541-8920-6101733EE9F5}"/>
                </c:ext>
              </c:extLst>
            </c:dLbl>
            <c:dLbl>
              <c:idx val="1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1-774E-4541-8920-6101733EE9F5}"/>
                </c:ext>
              </c:extLst>
            </c:dLbl>
            <c:dLbl>
              <c:idx val="1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2-774E-4541-8920-6101733EE9F5}"/>
                </c:ext>
              </c:extLst>
            </c:dLbl>
            <c:dLbl>
              <c:idx val="1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3-774E-4541-8920-6101733EE9F5}"/>
                </c:ext>
              </c:extLst>
            </c:dLbl>
            <c:dLbl>
              <c:idx val="1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4-774E-4541-8920-6101733EE9F5}"/>
                </c:ext>
              </c:extLst>
            </c:dLbl>
            <c:dLbl>
              <c:idx val="1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5-774E-4541-8920-6101733EE9F5}"/>
                </c:ext>
              </c:extLst>
            </c:dLbl>
            <c:dLbl>
              <c:idx val="1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6-774E-4541-8920-6101733EE9F5}"/>
                </c:ext>
              </c:extLst>
            </c:dLbl>
            <c:dLbl>
              <c:idx val="1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7-774E-4541-8920-6101733EE9F5}"/>
                </c:ext>
              </c:extLst>
            </c:dLbl>
            <c:dLbl>
              <c:idx val="1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8-774E-4541-8920-6101733EE9F5}"/>
                </c:ext>
              </c:extLst>
            </c:dLbl>
            <c:dLbl>
              <c:idx val="1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9-774E-4541-8920-6101733EE9F5}"/>
                </c:ext>
              </c:extLst>
            </c:dLbl>
            <c:dLbl>
              <c:idx val="1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A-774E-4541-8920-6101733EE9F5}"/>
                </c:ext>
              </c:extLst>
            </c:dLbl>
            <c:dLbl>
              <c:idx val="1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B-774E-4541-8920-6101733EE9F5}"/>
                </c:ext>
              </c:extLst>
            </c:dLbl>
            <c:dLbl>
              <c:idx val="1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C-774E-4541-8920-6101733EE9F5}"/>
                </c:ext>
              </c:extLst>
            </c:dLbl>
            <c:dLbl>
              <c:idx val="1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D-774E-4541-8920-6101733EE9F5}"/>
                </c:ext>
              </c:extLst>
            </c:dLbl>
            <c:dLbl>
              <c:idx val="1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E-774E-4541-8920-6101733EE9F5}"/>
                </c:ext>
              </c:extLst>
            </c:dLbl>
            <c:dLbl>
              <c:idx val="1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F-774E-4541-8920-6101733EE9F5}"/>
                </c:ext>
              </c:extLst>
            </c:dLbl>
            <c:dLbl>
              <c:idx val="1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0-774E-4541-8920-6101733EE9F5}"/>
                </c:ext>
              </c:extLst>
            </c:dLbl>
            <c:dLbl>
              <c:idx val="1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1-774E-4541-8920-6101733EE9F5}"/>
                </c:ext>
              </c:extLst>
            </c:dLbl>
            <c:dLbl>
              <c:idx val="1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2-774E-4541-8920-6101733EE9F5}"/>
                </c:ext>
              </c:extLst>
            </c:dLbl>
            <c:dLbl>
              <c:idx val="1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3-774E-4541-8920-6101733EE9F5}"/>
                </c:ext>
              </c:extLst>
            </c:dLbl>
            <c:dLbl>
              <c:idx val="1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4-774E-4541-8920-6101733EE9F5}"/>
                </c:ext>
              </c:extLst>
            </c:dLbl>
            <c:dLbl>
              <c:idx val="1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5-774E-4541-8920-6101733EE9F5}"/>
                </c:ext>
              </c:extLst>
            </c:dLbl>
            <c:dLbl>
              <c:idx val="1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6-774E-4541-8920-6101733EE9F5}"/>
                </c:ext>
              </c:extLst>
            </c:dLbl>
            <c:dLbl>
              <c:idx val="1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7-774E-4541-8920-6101733EE9F5}"/>
                </c:ext>
              </c:extLst>
            </c:dLbl>
            <c:dLbl>
              <c:idx val="1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8-774E-4541-8920-6101733EE9F5}"/>
                </c:ext>
              </c:extLst>
            </c:dLbl>
            <c:dLbl>
              <c:idx val="1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9-774E-4541-8920-6101733EE9F5}"/>
                </c:ext>
              </c:extLst>
            </c:dLbl>
            <c:dLbl>
              <c:idx val="1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A-774E-4541-8920-6101733EE9F5}"/>
                </c:ext>
              </c:extLst>
            </c:dLbl>
            <c:dLbl>
              <c:idx val="1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B-774E-4541-8920-6101733EE9F5}"/>
                </c:ext>
              </c:extLst>
            </c:dLbl>
            <c:dLbl>
              <c:idx val="1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C-774E-4541-8920-6101733EE9F5}"/>
                </c:ext>
              </c:extLst>
            </c:dLbl>
            <c:dLbl>
              <c:idx val="14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D-774E-4541-8920-6101733EE9F5}"/>
                </c:ext>
              </c:extLst>
            </c:dLbl>
            <c:dLbl>
              <c:idx val="1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E-774E-4541-8920-6101733EE9F5}"/>
                </c:ext>
              </c:extLst>
            </c:dLbl>
            <c:dLbl>
              <c:idx val="1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F-774E-4541-8920-6101733EE9F5}"/>
                </c:ext>
              </c:extLst>
            </c:dLbl>
            <c:dLbl>
              <c:idx val="1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0-774E-4541-8920-6101733EE9F5}"/>
                </c:ext>
              </c:extLst>
            </c:dLbl>
            <c:dLbl>
              <c:idx val="1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1-774E-4541-8920-6101733EE9F5}"/>
                </c:ext>
              </c:extLst>
            </c:dLbl>
            <c:dLbl>
              <c:idx val="1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2-774E-4541-8920-6101733EE9F5}"/>
                </c:ext>
              </c:extLst>
            </c:dLbl>
            <c:dLbl>
              <c:idx val="1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3-774E-4541-8920-6101733EE9F5}"/>
                </c:ext>
              </c:extLst>
            </c:dLbl>
            <c:dLbl>
              <c:idx val="1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4-774E-4541-8920-6101733EE9F5}"/>
                </c:ext>
              </c:extLst>
            </c:dLbl>
            <c:dLbl>
              <c:idx val="1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5-774E-4541-8920-6101733EE9F5}"/>
                </c:ext>
              </c:extLst>
            </c:dLbl>
            <c:dLbl>
              <c:idx val="14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6-774E-4541-8920-6101733EE9F5}"/>
                </c:ext>
              </c:extLst>
            </c:dLbl>
            <c:dLbl>
              <c:idx val="15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7-774E-4541-8920-6101733EE9F5}"/>
                </c:ext>
              </c:extLst>
            </c:dLbl>
            <c:dLbl>
              <c:idx val="15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8-774E-4541-8920-6101733EE9F5}"/>
                </c:ext>
              </c:extLst>
            </c:dLbl>
            <c:dLbl>
              <c:idx val="15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9-774E-4541-8920-6101733EE9F5}"/>
                </c:ext>
              </c:extLst>
            </c:dLbl>
            <c:dLbl>
              <c:idx val="15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A-774E-4541-8920-6101733EE9F5}"/>
                </c:ext>
              </c:extLst>
            </c:dLbl>
            <c:dLbl>
              <c:idx val="15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B-774E-4541-8920-6101733EE9F5}"/>
                </c:ext>
              </c:extLst>
            </c:dLbl>
            <c:dLbl>
              <c:idx val="15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C-774E-4541-8920-6101733EE9F5}"/>
                </c:ext>
              </c:extLst>
            </c:dLbl>
            <c:dLbl>
              <c:idx val="15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D-774E-4541-8920-6101733EE9F5}"/>
                </c:ext>
              </c:extLst>
            </c:dLbl>
            <c:dLbl>
              <c:idx val="15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E-774E-4541-8920-6101733EE9F5}"/>
                </c:ext>
              </c:extLst>
            </c:dLbl>
            <c:dLbl>
              <c:idx val="15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F-774E-4541-8920-6101733EE9F5}"/>
                </c:ext>
              </c:extLst>
            </c:dLbl>
            <c:dLbl>
              <c:idx val="15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0-774E-4541-8920-6101733EE9F5}"/>
                </c:ext>
              </c:extLst>
            </c:dLbl>
            <c:dLbl>
              <c:idx val="16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1-774E-4541-8920-6101733EE9F5}"/>
                </c:ext>
              </c:extLst>
            </c:dLbl>
            <c:dLbl>
              <c:idx val="16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2-774E-4541-8920-6101733EE9F5}"/>
                </c:ext>
              </c:extLst>
            </c:dLbl>
            <c:dLbl>
              <c:idx val="16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3-774E-4541-8920-6101733EE9F5}"/>
                </c:ext>
              </c:extLst>
            </c:dLbl>
            <c:dLbl>
              <c:idx val="16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4-774E-4541-8920-6101733EE9F5}"/>
                </c:ext>
              </c:extLst>
            </c:dLbl>
            <c:dLbl>
              <c:idx val="16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5-774E-4541-8920-6101733EE9F5}"/>
                </c:ext>
              </c:extLst>
            </c:dLbl>
            <c:dLbl>
              <c:idx val="16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6-774E-4541-8920-6101733EE9F5}"/>
                </c:ext>
              </c:extLst>
            </c:dLbl>
            <c:dLbl>
              <c:idx val="16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7-774E-4541-8920-6101733EE9F5}"/>
                </c:ext>
              </c:extLst>
            </c:dLbl>
            <c:dLbl>
              <c:idx val="16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8-774E-4541-8920-6101733EE9F5}"/>
                </c:ext>
              </c:extLst>
            </c:dLbl>
            <c:dLbl>
              <c:idx val="16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9-774E-4541-8920-6101733EE9F5}"/>
                </c:ext>
              </c:extLst>
            </c:dLbl>
            <c:dLbl>
              <c:idx val="16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A-774E-4541-8920-6101733EE9F5}"/>
                </c:ext>
              </c:extLst>
            </c:dLbl>
            <c:dLbl>
              <c:idx val="17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B-774E-4541-8920-6101733EE9F5}"/>
                </c:ext>
              </c:extLst>
            </c:dLbl>
            <c:dLbl>
              <c:idx val="17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C-774E-4541-8920-6101733EE9F5}"/>
                </c:ext>
              </c:extLst>
            </c:dLbl>
            <c:dLbl>
              <c:idx val="17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D-774E-4541-8920-6101733EE9F5}"/>
                </c:ext>
              </c:extLst>
            </c:dLbl>
            <c:dLbl>
              <c:idx val="17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E-774E-4541-8920-6101733EE9F5}"/>
                </c:ext>
              </c:extLst>
            </c:dLbl>
            <c:dLbl>
              <c:idx val="17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F-774E-4541-8920-6101733EE9F5}"/>
                </c:ext>
              </c:extLst>
            </c:dLbl>
            <c:dLbl>
              <c:idx val="17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0-774E-4541-8920-6101733EE9F5}"/>
                </c:ext>
              </c:extLst>
            </c:dLbl>
            <c:dLbl>
              <c:idx val="17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1-774E-4541-8920-6101733EE9F5}"/>
                </c:ext>
              </c:extLst>
            </c:dLbl>
            <c:dLbl>
              <c:idx val="17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2-774E-4541-8920-6101733EE9F5}"/>
                </c:ext>
              </c:extLst>
            </c:dLbl>
            <c:dLbl>
              <c:idx val="17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3-774E-4541-8920-6101733EE9F5}"/>
                </c:ext>
              </c:extLst>
            </c:dLbl>
            <c:dLbl>
              <c:idx val="17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4-774E-4541-8920-6101733EE9F5}"/>
                </c:ext>
              </c:extLst>
            </c:dLbl>
            <c:dLbl>
              <c:idx val="18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5-774E-4541-8920-6101733EE9F5}"/>
                </c:ext>
              </c:extLst>
            </c:dLbl>
            <c:dLbl>
              <c:idx val="18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6-774E-4541-8920-6101733EE9F5}"/>
                </c:ext>
              </c:extLst>
            </c:dLbl>
            <c:dLbl>
              <c:idx val="18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7-774E-4541-8920-6101733EE9F5}"/>
                </c:ext>
              </c:extLst>
            </c:dLbl>
            <c:dLbl>
              <c:idx val="18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8-774E-4541-8920-6101733EE9F5}"/>
                </c:ext>
              </c:extLst>
            </c:dLbl>
            <c:dLbl>
              <c:idx val="18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9-774E-4541-8920-6101733EE9F5}"/>
                </c:ext>
              </c:extLst>
            </c:dLbl>
            <c:dLbl>
              <c:idx val="18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A-774E-4541-8920-6101733EE9F5}"/>
                </c:ext>
              </c:extLst>
            </c:dLbl>
            <c:dLbl>
              <c:idx val="18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B-774E-4541-8920-6101733EE9F5}"/>
                </c:ext>
              </c:extLst>
            </c:dLbl>
            <c:dLbl>
              <c:idx val="18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C-774E-4541-8920-6101733EE9F5}"/>
                </c:ext>
              </c:extLst>
            </c:dLbl>
            <c:dLbl>
              <c:idx val="18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D-774E-4541-8920-6101733EE9F5}"/>
                </c:ext>
              </c:extLst>
            </c:dLbl>
            <c:dLbl>
              <c:idx val="18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E-774E-4541-8920-6101733EE9F5}"/>
                </c:ext>
              </c:extLst>
            </c:dLbl>
            <c:dLbl>
              <c:idx val="19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F-774E-4541-8920-6101733EE9F5}"/>
                </c:ext>
              </c:extLst>
            </c:dLbl>
            <c:dLbl>
              <c:idx val="19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0-774E-4541-8920-6101733EE9F5}"/>
                </c:ext>
              </c:extLst>
            </c:dLbl>
            <c:dLbl>
              <c:idx val="19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1-774E-4541-8920-6101733EE9F5}"/>
                </c:ext>
              </c:extLst>
            </c:dLbl>
            <c:dLbl>
              <c:idx val="19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2-774E-4541-8920-6101733EE9F5}"/>
                </c:ext>
              </c:extLst>
            </c:dLbl>
            <c:dLbl>
              <c:idx val="19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3-774E-4541-8920-6101733EE9F5}"/>
                </c:ext>
              </c:extLst>
            </c:dLbl>
            <c:dLbl>
              <c:idx val="19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4-774E-4541-8920-6101733EE9F5}"/>
                </c:ext>
              </c:extLst>
            </c:dLbl>
            <c:dLbl>
              <c:idx val="19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5-774E-4541-8920-6101733EE9F5}"/>
                </c:ext>
              </c:extLst>
            </c:dLbl>
            <c:dLbl>
              <c:idx val="19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6-774E-4541-8920-6101733EE9F5}"/>
                </c:ext>
              </c:extLst>
            </c:dLbl>
            <c:dLbl>
              <c:idx val="19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7-774E-4541-8920-6101733EE9F5}"/>
                </c:ext>
              </c:extLst>
            </c:dLbl>
            <c:dLbl>
              <c:idx val="19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8-774E-4541-8920-6101733EE9F5}"/>
                </c:ext>
              </c:extLst>
            </c:dLbl>
            <c:dLbl>
              <c:idx val="20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9-774E-4541-8920-6101733EE9F5}"/>
                </c:ext>
              </c:extLst>
            </c:dLbl>
            <c:dLbl>
              <c:idx val="20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A-774E-4541-8920-6101733EE9F5}"/>
                </c:ext>
              </c:extLst>
            </c:dLbl>
            <c:dLbl>
              <c:idx val="20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B-774E-4541-8920-6101733EE9F5}"/>
                </c:ext>
              </c:extLst>
            </c:dLbl>
            <c:dLbl>
              <c:idx val="20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C-774E-4541-8920-6101733EE9F5}"/>
                </c:ext>
              </c:extLst>
            </c:dLbl>
            <c:dLbl>
              <c:idx val="20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D-774E-4541-8920-6101733EE9F5}"/>
                </c:ext>
              </c:extLst>
            </c:dLbl>
            <c:dLbl>
              <c:idx val="20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E-774E-4541-8920-6101733EE9F5}"/>
                </c:ext>
              </c:extLst>
            </c:dLbl>
            <c:dLbl>
              <c:idx val="20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F-774E-4541-8920-6101733EE9F5}"/>
                </c:ext>
              </c:extLst>
            </c:dLbl>
            <c:dLbl>
              <c:idx val="20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0-774E-4541-8920-6101733EE9F5}"/>
                </c:ext>
              </c:extLst>
            </c:dLbl>
            <c:dLbl>
              <c:idx val="20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1-774E-4541-8920-6101733EE9F5}"/>
                </c:ext>
              </c:extLst>
            </c:dLbl>
            <c:dLbl>
              <c:idx val="20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2-774E-4541-8920-6101733EE9F5}"/>
                </c:ext>
              </c:extLst>
            </c:dLbl>
            <c:dLbl>
              <c:idx val="21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3-774E-4541-8920-6101733EE9F5}"/>
                </c:ext>
              </c:extLst>
            </c:dLbl>
            <c:dLbl>
              <c:idx val="2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4-774E-4541-8920-6101733EE9F5}"/>
                </c:ext>
              </c:extLst>
            </c:dLbl>
            <c:dLbl>
              <c:idx val="2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5-774E-4541-8920-6101733EE9F5}"/>
                </c:ext>
              </c:extLst>
            </c:dLbl>
            <c:dLbl>
              <c:idx val="2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6-774E-4541-8920-6101733EE9F5}"/>
                </c:ext>
              </c:extLst>
            </c:dLbl>
            <c:dLbl>
              <c:idx val="2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7-774E-4541-8920-6101733EE9F5}"/>
                </c:ext>
              </c:extLst>
            </c:dLbl>
            <c:dLbl>
              <c:idx val="2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8-774E-4541-8920-6101733EE9F5}"/>
                </c:ext>
              </c:extLst>
            </c:dLbl>
            <c:dLbl>
              <c:idx val="2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9-774E-4541-8920-6101733EE9F5}"/>
                </c:ext>
              </c:extLst>
            </c:dLbl>
            <c:dLbl>
              <c:idx val="2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A-774E-4541-8920-6101733EE9F5}"/>
                </c:ext>
              </c:extLst>
            </c:dLbl>
            <c:dLbl>
              <c:idx val="2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B-774E-4541-8920-6101733EE9F5}"/>
                </c:ext>
              </c:extLst>
            </c:dLbl>
            <c:dLbl>
              <c:idx val="2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C-774E-4541-8920-6101733EE9F5}"/>
                </c:ext>
              </c:extLst>
            </c:dLbl>
            <c:dLbl>
              <c:idx val="2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D-774E-4541-8920-6101733EE9F5}"/>
                </c:ext>
              </c:extLst>
            </c:dLbl>
            <c:dLbl>
              <c:idx val="2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E-774E-4541-8920-6101733EE9F5}"/>
                </c:ext>
              </c:extLst>
            </c:dLbl>
            <c:dLbl>
              <c:idx val="2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F-774E-4541-8920-6101733EE9F5}"/>
                </c:ext>
              </c:extLst>
            </c:dLbl>
            <c:dLbl>
              <c:idx val="2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0-774E-4541-8920-6101733EE9F5}"/>
                </c:ext>
              </c:extLst>
            </c:dLbl>
            <c:dLbl>
              <c:idx val="2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1-774E-4541-8920-6101733EE9F5}"/>
                </c:ext>
              </c:extLst>
            </c:dLbl>
            <c:dLbl>
              <c:idx val="2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2-774E-4541-8920-6101733EE9F5}"/>
                </c:ext>
              </c:extLst>
            </c:dLbl>
            <c:dLbl>
              <c:idx val="2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3-774E-4541-8920-6101733EE9F5}"/>
                </c:ext>
              </c:extLst>
            </c:dLbl>
            <c:dLbl>
              <c:idx val="2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4-774E-4541-8920-6101733EE9F5}"/>
                </c:ext>
              </c:extLst>
            </c:dLbl>
            <c:dLbl>
              <c:idx val="2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5-774E-4541-8920-6101733EE9F5}"/>
                </c:ext>
              </c:extLst>
            </c:dLbl>
            <c:dLbl>
              <c:idx val="2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6-774E-4541-8920-6101733EE9F5}"/>
                </c:ext>
              </c:extLst>
            </c:dLbl>
            <c:dLbl>
              <c:idx val="2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7-774E-4541-8920-6101733EE9F5}"/>
                </c:ext>
              </c:extLst>
            </c:dLbl>
            <c:dLbl>
              <c:idx val="2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8-774E-4541-8920-6101733EE9F5}"/>
                </c:ext>
              </c:extLst>
            </c:dLbl>
            <c:dLbl>
              <c:idx val="2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9-774E-4541-8920-6101733EE9F5}"/>
                </c:ext>
              </c:extLst>
            </c:dLbl>
            <c:dLbl>
              <c:idx val="2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A-774E-4541-8920-6101733EE9F5}"/>
                </c:ext>
              </c:extLst>
            </c:dLbl>
            <c:dLbl>
              <c:idx val="2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B-774E-4541-8920-6101733EE9F5}"/>
                </c:ext>
              </c:extLst>
            </c:dLbl>
            <c:dLbl>
              <c:idx val="2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C-774E-4541-8920-6101733EE9F5}"/>
                </c:ext>
              </c:extLst>
            </c:dLbl>
            <c:dLbl>
              <c:idx val="2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D-774E-4541-8920-6101733EE9F5}"/>
                </c:ext>
              </c:extLst>
            </c:dLbl>
            <c:dLbl>
              <c:idx val="2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E-774E-4541-8920-6101733EE9F5}"/>
                </c:ext>
              </c:extLst>
            </c:dLbl>
            <c:dLbl>
              <c:idx val="2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F-774E-4541-8920-6101733EE9F5}"/>
                </c:ext>
              </c:extLst>
            </c:dLbl>
            <c:dLbl>
              <c:idx val="2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0-774E-4541-8920-6101733EE9F5}"/>
                </c:ext>
              </c:extLst>
            </c:dLbl>
            <c:dLbl>
              <c:idx val="24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1-774E-4541-8920-6101733EE9F5}"/>
                </c:ext>
              </c:extLst>
            </c:dLbl>
            <c:dLbl>
              <c:idx val="2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2-774E-4541-8920-6101733EE9F5}"/>
                </c:ext>
              </c:extLst>
            </c:dLbl>
            <c:dLbl>
              <c:idx val="2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3-774E-4541-8920-6101733EE9F5}"/>
                </c:ext>
              </c:extLst>
            </c:dLbl>
            <c:dLbl>
              <c:idx val="2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4-774E-4541-8920-6101733EE9F5}"/>
                </c:ext>
              </c:extLst>
            </c:dLbl>
            <c:dLbl>
              <c:idx val="2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5-774E-4541-8920-6101733EE9F5}"/>
                </c:ext>
              </c:extLst>
            </c:dLbl>
            <c:dLbl>
              <c:idx val="2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6-774E-4541-8920-6101733EE9F5}"/>
                </c:ext>
              </c:extLst>
            </c:dLbl>
            <c:dLbl>
              <c:idx val="2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7-774E-4541-8920-6101733EE9F5}"/>
                </c:ext>
              </c:extLst>
            </c:dLbl>
            <c:dLbl>
              <c:idx val="2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8-774E-4541-8920-6101733EE9F5}"/>
                </c:ext>
              </c:extLst>
            </c:dLbl>
            <c:dLbl>
              <c:idx val="2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9-774E-4541-8920-6101733EE9F5}"/>
                </c:ext>
              </c:extLst>
            </c:dLbl>
            <c:dLbl>
              <c:idx val="24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A-774E-4541-8920-6101733EE9F5}"/>
                </c:ext>
              </c:extLst>
            </c:dLbl>
            <c:dLbl>
              <c:idx val="25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B-774E-4541-8920-6101733EE9F5}"/>
                </c:ext>
              </c:extLst>
            </c:dLbl>
            <c:dLbl>
              <c:idx val="25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C-774E-4541-8920-6101733EE9F5}"/>
                </c:ext>
              </c:extLst>
            </c:dLbl>
            <c:dLbl>
              <c:idx val="25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D-774E-4541-8920-6101733EE9F5}"/>
                </c:ext>
              </c:extLst>
            </c:dLbl>
            <c:dLbl>
              <c:idx val="25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E-774E-4541-8920-6101733EE9F5}"/>
                </c:ext>
              </c:extLst>
            </c:dLbl>
            <c:dLbl>
              <c:idx val="25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F-774E-4541-8920-6101733EE9F5}"/>
                </c:ext>
              </c:extLst>
            </c:dLbl>
            <c:dLbl>
              <c:idx val="25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0-774E-4541-8920-6101733EE9F5}"/>
                </c:ext>
              </c:extLst>
            </c:dLbl>
            <c:dLbl>
              <c:idx val="25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1-774E-4541-8920-6101733EE9F5}"/>
                </c:ext>
              </c:extLst>
            </c:dLbl>
            <c:dLbl>
              <c:idx val="25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2-774E-4541-8920-6101733EE9F5}"/>
                </c:ext>
              </c:extLst>
            </c:dLbl>
            <c:dLbl>
              <c:idx val="25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3-774E-4541-8920-6101733EE9F5}"/>
                </c:ext>
              </c:extLst>
            </c:dLbl>
            <c:dLbl>
              <c:idx val="25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4-774E-4541-8920-6101733EE9F5}"/>
                </c:ext>
              </c:extLst>
            </c:dLbl>
            <c:dLbl>
              <c:idx val="26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5-774E-4541-8920-6101733EE9F5}"/>
                </c:ext>
              </c:extLst>
            </c:dLbl>
            <c:dLbl>
              <c:idx val="26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6-774E-4541-8920-6101733EE9F5}"/>
                </c:ext>
              </c:extLst>
            </c:dLbl>
            <c:dLbl>
              <c:idx val="26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7-774E-4541-8920-6101733EE9F5}"/>
                </c:ext>
              </c:extLst>
            </c:dLbl>
            <c:dLbl>
              <c:idx val="26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8-774E-4541-8920-6101733EE9F5}"/>
                </c:ext>
              </c:extLst>
            </c:dLbl>
            <c:dLbl>
              <c:idx val="26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9-774E-4541-8920-6101733EE9F5}"/>
                </c:ext>
              </c:extLst>
            </c:dLbl>
            <c:dLbl>
              <c:idx val="26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A-774E-4541-8920-6101733EE9F5}"/>
                </c:ext>
              </c:extLst>
            </c:dLbl>
            <c:dLbl>
              <c:idx val="26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B-774E-4541-8920-6101733EE9F5}"/>
                </c:ext>
              </c:extLst>
            </c:dLbl>
            <c:dLbl>
              <c:idx val="26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C-774E-4541-8920-6101733EE9F5}"/>
                </c:ext>
              </c:extLst>
            </c:dLbl>
            <c:dLbl>
              <c:idx val="26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D-774E-4541-8920-6101733EE9F5}"/>
                </c:ext>
              </c:extLst>
            </c:dLbl>
            <c:dLbl>
              <c:idx val="26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E-774E-4541-8920-6101733EE9F5}"/>
                </c:ext>
              </c:extLst>
            </c:dLbl>
            <c:dLbl>
              <c:idx val="27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F-774E-4541-8920-6101733EE9F5}"/>
                </c:ext>
              </c:extLst>
            </c:dLbl>
            <c:dLbl>
              <c:idx val="27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0-774E-4541-8920-6101733EE9F5}"/>
                </c:ext>
              </c:extLst>
            </c:dLbl>
            <c:dLbl>
              <c:idx val="27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1-774E-4541-8920-6101733EE9F5}"/>
                </c:ext>
              </c:extLst>
            </c:dLbl>
            <c:dLbl>
              <c:idx val="27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2-774E-4541-8920-6101733EE9F5}"/>
                </c:ext>
              </c:extLst>
            </c:dLbl>
            <c:dLbl>
              <c:idx val="27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3-774E-4541-8920-6101733EE9F5}"/>
                </c:ext>
              </c:extLst>
            </c:dLbl>
            <c:dLbl>
              <c:idx val="27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4-774E-4541-8920-6101733EE9F5}"/>
                </c:ext>
              </c:extLst>
            </c:dLbl>
            <c:dLbl>
              <c:idx val="27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5-774E-4541-8920-6101733EE9F5}"/>
                </c:ext>
              </c:extLst>
            </c:dLbl>
            <c:dLbl>
              <c:idx val="27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6-774E-4541-8920-6101733EE9F5}"/>
                </c:ext>
              </c:extLst>
            </c:dLbl>
            <c:dLbl>
              <c:idx val="27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7-774E-4541-8920-6101733EE9F5}"/>
                </c:ext>
              </c:extLst>
            </c:dLbl>
            <c:dLbl>
              <c:idx val="27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8-774E-4541-8920-6101733EE9F5}"/>
                </c:ext>
              </c:extLst>
            </c:dLbl>
            <c:dLbl>
              <c:idx val="28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9-774E-4541-8920-6101733EE9F5}"/>
                </c:ext>
              </c:extLst>
            </c:dLbl>
            <c:dLbl>
              <c:idx val="28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A-774E-4541-8920-6101733EE9F5}"/>
                </c:ext>
              </c:extLst>
            </c:dLbl>
            <c:dLbl>
              <c:idx val="28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B-774E-4541-8920-6101733EE9F5}"/>
                </c:ext>
              </c:extLst>
            </c:dLbl>
            <c:dLbl>
              <c:idx val="28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C-774E-4541-8920-6101733EE9F5}"/>
                </c:ext>
              </c:extLst>
            </c:dLbl>
            <c:dLbl>
              <c:idx val="28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D-774E-4541-8920-6101733EE9F5}"/>
                </c:ext>
              </c:extLst>
            </c:dLbl>
            <c:dLbl>
              <c:idx val="28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E-774E-4541-8920-6101733EE9F5}"/>
                </c:ext>
              </c:extLst>
            </c:dLbl>
            <c:dLbl>
              <c:idx val="28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F-774E-4541-8920-6101733EE9F5}"/>
                </c:ext>
              </c:extLst>
            </c:dLbl>
            <c:dLbl>
              <c:idx val="28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0-774E-4541-8920-6101733EE9F5}"/>
                </c:ext>
              </c:extLst>
            </c:dLbl>
            <c:dLbl>
              <c:idx val="28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1-774E-4541-8920-6101733EE9F5}"/>
                </c:ext>
              </c:extLst>
            </c:dLbl>
            <c:dLbl>
              <c:idx val="28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2-774E-4541-8920-6101733EE9F5}"/>
                </c:ext>
              </c:extLst>
            </c:dLbl>
            <c:dLbl>
              <c:idx val="29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3-774E-4541-8920-6101733EE9F5}"/>
                </c:ext>
              </c:extLst>
            </c:dLbl>
            <c:dLbl>
              <c:idx val="29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4-774E-4541-8920-6101733EE9F5}"/>
                </c:ext>
              </c:extLst>
            </c:dLbl>
            <c:dLbl>
              <c:idx val="29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5-774E-4541-8920-6101733EE9F5}"/>
                </c:ext>
              </c:extLst>
            </c:dLbl>
            <c:dLbl>
              <c:idx val="29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6-774E-4541-8920-6101733EE9F5}"/>
                </c:ext>
              </c:extLst>
            </c:dLbl>
            <c:dLbl>
              <c:idx val="29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7-774E-4541-8920-6101733EE9F5}"/>
                </c:ext>
              </c:extLst>
            </c:dLbl>
            <c:dLbl>
              <c:idx val="29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8-774E-4541-8920-6101733EE9F5}"/>
                </c:ext>
              </c:extLst>
            </c:dLbl>
            <c:dLbl>
              <c:idx val="29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9-774E-4541-8920-6101733EE9F5}"/>
                </c:ext>
              </c:extLst>
            </c:dLbl>
            <c:dLbl>
              <c:idx val="29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A-774E-4541-8920-6101733EE9F5}"/>
                </c:ext>
              </c:extLst>
            </c:dLbl>
            <c:dLbl>
              <c:idx val="29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B-774E-4541-8920-6101733EE9F5}"/>
                </c:ext>
              </c:extLst>
            </c:dLbl>
            <c:dLbl>
              <c:idx val="29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C-774E-4541-8920-6101733EE9F5}"/>
                </c:ext>
              </c:extLst>
            </c:dLbl>
            <c:dLbl>
              <c:idx val="30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D-774E-4541-8920-6101733EE9F5}"/>
                </c:ext>
              </c:extLst>
            </c:dLbl>
            <c:dLbl>
              <c:idx val="30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E-774E-4541-8920-6101733EE9F5}"/>
                </c:ext>
              </c:extLst>
            </c:dLbl>
            <c:dLbl>
              <c:idx val="30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F-774E-4541-8920-6101733EE9F5}"/>
                </c:ext>
              </c:extLst>
            </c:dLbl>
            <c:dLbl>
              <c:idx val="30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0-774E-4541-8920-6101733EE9F5}"/>
                </c:ext>
              </c:extLst>
            </c:dLbl>
            <c:dLbl>
              <c:idx val="30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1-774E-4541-8920-6101733EE9F5}"/>
                </c:ext>
              </c:extLst>
            </c:dLbl>
            <c:dLbl>
              <c:idx val="30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2-774E-4541-8920-6101733EE9F5}"/>
                </c:ext>
              </c:extLst>
            </c:dLbl>
            <c:dLbl>
              <c:idx val="30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3-774E-4541-8920-6101733EE9F5}"/>
                </c:ext>
              </c:extLst>
            </c:dLbl>
            <c:dLbl>
              <c:idx val="30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4-774E-4541-8920-6101733EE9F5}"/>
                </c:ext>
              </c:extLst>
            </c:dLbl>
            <c:dLbl>
              <c:idx val="30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5-774E-4541-8920-6101733EE9F5}"/>
                </c:ext>
              </c:extLst>
            </c:dLbl>
            <c:dLbl>
              <c:idx val="30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6-774E-4541-8920-6101733EE9F5}"/>
                </c:ext>
              </c:extLst>
            </c:dLbl>
            <c:dLbl>
              <c:idx val="31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7-774E-4541-8920-6101733EE9F5}"/>
                </c:ext>
              </c:extLst>
            </c:dLbl>
            <c:dLbl>
              <c:idx val="3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8-774E-4541-8920-6101733EE9F5}"/>
                </c:ext>
              </c:extLst>
            </c:dLbl>
            <c:dLbl>
              <c:idx val="3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9-774E-4541-8920-6101733EE9F5}"/>
                </c:ext>
              </c:extLst>
            </c:dLbl>
            <c:dLbl>
              <c:idx val="3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A-774E-4541-8920-6101733EE9F5}"/>
                </c:ext>
              </c:extLst>
            </c:dLbl>
            <c:dLbl>
              <c:idx val="3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B-774E-4541-8920-6101733EE9F5}"/>
                </c:ext>
              </c:extLst>
            </c:dLbl>
            <c:dLbl>
              <c:idx val="3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C-774E-4541-8920-6101733EE9F5}"/>
                </c:ext>
              </c:extLst>
            </c:dLbl>
            <c:dLbl>
              <c:idx val="3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D-774E-4541-8920-6101733EE9F5}"/>
                </c:ext>
              </c:extLst>
            </c:dLbl>
            <c:dLbl>
              <c:idx val="3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E-774E-4541-8920-6101733EE9F5}"/>
                </c:ext>
              </c:extLst>
            </c:dLbl>
            <c:dLbl>
              <c:idx val="3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F-774E-4541-8920-6101733EE9F5}"/>
                </c:ext>
              </c:extLst>
            </c:dLbl>
            <c:dLbl>
              <c:idx val="3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0-774E-4541-8920-6101733EE9F5}"/>
                </c:ext>
              </c:extLst>
            </c:dLbl>
            <c:dLbl>
              <c:idx val="3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1-774E-4541-8920-6101733EE9F5}"/>
                </c:ext>
              </c:extLst>
            </c:dLbl>
            <c:dLbl>
              <c:idx val="3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2-774E-4541-8920-6101733EE9F5}"/>
                </c:ext>
              </c:extLst>
            </c:dLbl>
            <c:dLbl>
              <c:idx val="3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3-774E-4541-8920-6101733EE9F5}"/>
                </c:ext>
              </c:extLst>
            </c:dLbl>
            <c:dLbl>
              <c:idx val="3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4-774E-4541-8920-6101733EE9F5}"/>
                </c:ext>
              </c:extLst>
            </c:dLbl>
            <c:dLbl>
              <c:idx val="3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5-774E-4541-8920-6101733EE9F5}"/>
                </c:ext>
              </c:extLst>
            </c:dLbl>
            <c:dLbl>
              <c:idx val="3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6-774E-4541-8920-6101733EE9F5}"/>
                </c:ext>
              </c:extLst>
            </c:dLbl>
            <c:dLbl>
              <c:idx val="3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7-774E-4541-8920-6101733EE9F5}"/>
                </c:ext>
              </c:extLst>
            </c:dLbl>
            <c:dLbl>
              <c:idx val="3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8-774E-4541-8920-6101733EE9F5}"/>
                </c:ext>
              </c:extLst>
            </c:dLbl>
            <c:dLbl>
              <c:idx val="3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9-774E-4541-8920-6101733EE9F5}"/>
                </c:ext>
              </c:extLst>
            </c:dLbl>
            <c:dLbl>
              <c:idx val="3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A-774E-4541-8920-6101733EE9F5}"/>
                </c:ext>
              </c:extLst>
            </c:dLbl>
            <c:dLbl>
              <c:idx val="3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B-774E-4541-8920-6101733EE9F5}"/>
                </c:ext>
              </c:extLst>
            </c:dLbl>
            <c:dLbl>
              <c:idx val="3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C-774E-4541-8920-6101733EE9F5}"/>
                </c:ext>
              </c:extLst>
            </c:dLbl>
            <c:dLbl>
              <c:idx val="3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D-774E-4541-8920-6101733EE9F5}"/>
                </c:ext>
              </c:extLst>
            </c:dLbl>
            <c:dLbl>
              <c:idx val="3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E-774E-4541-8920-6101733EE9F5}"/>
                </c:ext>
              </c:extLst>
            </c:dLbl>
            <c:dLbl>
              <c:idx val="3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F-774E-4541-8920-6101733EE9F5}"/>
                </c:ext>
              </c:extLst>
            </c:dLbl>
            <c:dLbl>
              <c:idx val="3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0-774E-4541-8920-6101733EE9F5}"/>
                </c:ext>
              </c:extLst>
            </c:dLbl>
            <c:dLbl>
              <c:idx val="3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1-774E-4541-8920-6101733EE9F5}"/>
                </c:ext>
              </c:extLst>
            </c:dLbl>
            <c:dLbl>
              <c:idx val="3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2-774E-4541-8920-6101733EE9F5}"/>
                </c:ext>
              </c:extLst>
            </c:dLbl>
            <c:dLbl>
              <c:idx val="3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3-774E-4541-8920-6101733EE9F5}"/>
                </c:ext>
              </c:extLst>
            </c:dLbl>
            <c:dLbl>
              <c:idx val="3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4-774E-4541-8920-6101733EE9F5}"/>
                </c:ext>
              </c:extLst>
            </c:dLbl>
            <c:dLbl>
              <c:idx val="34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5-774E-4541-8920-6101733EE9F5}"/>
                </c:ext>
              </c:extLst>
            </c:dLbl>
            <c:dLbl>
              <c:idx val="3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6-774E-4541-8920-6101733EE9F5}"/>
                </c:ext>
              </c:extLst>
            </c:dLbl>
            <c:dLbl>
              <c:idx val="3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7-774E-4541-8920-6101733EE9F5}"/>
                </c:ext>
              </c:extLst>
            </c:dLbl>
            <c:dLbl>
              <c:idx val="3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8-774E-4541-8920-6101733EE9F5}"/>
                </c:ext>
              </c:extLst>
            </c:dLbl>
            <c:dLbl>
              <c:idx val="3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9-774E-4541-8920-6101733EE9F5}"/>
                </c:ext>
              </c:extLst>
            </c:dLbl>
            <c:dLbl>
              <c:idx val="3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A-774E-4541-8920-6101733EE9F5}"/>
                </c:ext>
              </c:extLst>
            </c:dLbl>
            <c:dLbl>
              <c:idx val="3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B-774E-4541-8920-6101733EE9F5}"/>
                </c:ext>
              </c:extLst>
            </c:dLbl>
            <c:dLbl>
              <c:idx val="3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C-774E-4541-8920-6101733EE9F5}"/>
                </c:ext>
              </c:extLst>
            </c:dLbl>
            <c:dLbl>
              <c:idx val="3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D-774E-4541-8920-6101733EE9F5}"/>
                </c:ext>
              </c:extLst>
            </c:dLbl>
            <c:spPr>
              <a:solidFill>
                <a:schemeClr val="bg1">
                  <a:alpha val="65000"/>
                </a:schemeClr>
              </a:solidFill>
              <a:ln>
                <a:noFill/>
              </a:ln>
              <a:effectLst/>
            </c:spPr>
            <c:txPr>
              <a:bodyPr vertOverflow="overflow" horzOverflow="overflow" wrap="square" lIns="39600" tIns="19050" rIns="38100" bIns="19050" anchor="ctr">
                <a:spAutoFit/>
              </a:bodyPr>
              <a:lstStyle/>
              <a:p>
                <a:pPr>
                  <a:defRPr>
                    <a:ln>
                      <a:noFill/>
                    </a:ln>
                    <a:solidFill>
                      <a:schemeClr val="tx1"/>
                    </a:solidFill>
                  </a:defRPr>
                </a:pPr>
                <a:endParaRPr lang="en-US"/>
              </a:p>
            </c:txPr>
            <c:dLblPos val="t"/>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0"/>
              </c:ext>
            </c:extLst>
          </c:dLbls>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demand'!$Q$4:$Q$352</c:f>
              <c:numCache>
                <c:formatCode>General</c:formatCode>
                <c:ptCount val="349"/>
                <c:pt idx="0">
                  <c:v>0</c:v>
                </c:pt>
                <c:pt idx="1">
                  <c:v>#N/A</c:v>
                </c:pt>
                <c:pt idx="2">
                  <c:v>#N/A</c:v>
                </c:pt>
                <c:pt idx="3">
                  <c:v>#N/A</c:v>
                </c:pt>
                <c:pt idx="4">
                  <c:v>#N/A</c:v>
                </c:pt>
                <c:pt idx="5">
                  <c:v>#N/A</c:v>
                </c:pt>
                <c:pt idx="6">
                  <c:v>#N/A</c:v>
                </c:pt>
                <c:pt idx="7">
                  <c:v>#N/A</c:v>
                </c:pt>
                <c:pt idx="8">
                  <c:v>#N/A</c:v>
                </c:pt>
                <c:pt idx="9">
                  <c:v>#N/A</c:v>
                </c:pt>
                <c:pt idx="10">
                  <c:v>8</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6</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numCache>
            </c:numRef>
          </c:val>
          <c:smooth val="0"/>
          <c:extLst>
            <c:ext xmlns:c15="http://schemas.microsoft.com/office/drawing/2012/chart" uri="{02D57815-91ED-43cb-92C2-25804820EDAC}">
              <c15:datalabelsRange>
                <c15:f>'c-chart demand'!$P$4:$P$352</c15:f>
                <c15:dlblRangeCache>
                  <c:ptCount val="349"/>
                  <c:pt idx="0">
                    <c:v>Test 1</c:v>
                  </c:pt>
                  <c:pt idx="10">
                    <c:v>Test 2</c:v>
                  </c:pt>
                  <c:pt idx="40">
                    <c:v>Test 3</c:v>
                  </c:pt>
                </c15:dlblRangeCache>
              </c15:datalabelsRange>
            </c:ext>
            <c:ext xmlns:c16="http://schemas.microsoft.com/office/drawing/2014/chart" uri="{C3380CC4-5D6E-409C-BE32-E72D297353CC}">
              <c16:uniqueId val="{00000000-774E-4541-8920-6101733EE9F5}"/>
            </c:ext>
          </c:extLst>
        </c:ser>
        <c:dLbls>
          <c:showLegendKey val="0"/>
          <c:showVal val="0"/>
          <c:showCatName val="0"/>
          <c:showSerName val="0"/>
          <c:showPercent val="0"/>
          <c:showBubbleSize val="0"/>
        </c:dLbls>
        <c:marker val="1"/>
        <c:smooth val="0"/>
        <c:axId val="159027968"/>
        <c:axId val="159029504"/>
      </c:lineChart>
      <c:dateAx>
        <c:axId val="159027968"/>
        <c:scaling>
          <c:orientation val="minMax"/>
        </c:scaling>
        <c:delete val="0"/>
        <c:axPos val="b"/>
        <c:numFmt formatCode="dd/mm/yy;@" sourceLinked="1"/>
        <c:majorTickMark val="out"/>
        <c:minorTickMark val="none"/>
        <c:tickLblPos val="nextTo"/>
        <c:txPr>
          <a:bodyPr rot="-5400000" vert="horz"/>
          <a:lstStyle/>
          <a:p>
            <a:pPr>
              <a:defRPr/>
            </a:pPr>
            <a:endParaRPr lang="en-US"/>
          </a:p>
        </c:txPr>
        <c:crossAx val="159029504"/>
        <c:crosses val="autoZero"/>
        <c:auto val="1"/>
        <c:lblOffset val="100"/>
        <c:baseTimeUnit val="days"/>
      </c:dateAx>
      <c:valAx>
        <c:axId val="159029504"/>
        <c:scaling>
          <c:orientation val="minMax"/>
          <c:min val="0"/>
        </c:scaling>
        <c:delete val="0"/>
        <c:axPos val="l"/>
        <c:majorGridlines>
          <c:spPr>
            <a:ln w="3175">
              <a:solidFill>
                <a:schemeClr val="bg1">
                  <a:lumMod val="85000"/>
                </a:schemeClr>
              </a:solidFill>
              <a:prstDash val="sysDash"/>
            </a:ln>
          </c:spPr>
        </c:majorGridlines>
        <c:numFmt formatCode="#,##0" sourceLinked="0"/>
        <c:majorTickMark val="out"/>
        <c:minorTickMark val="none"/>
        <c:tickLblPos val="nextTo"/>
        <c:crossAx val="159027968"/>
        <c:crosses val="autoZero"/>
        <c:crossBetween val="between"/>
      </c:valAx>
      <c:spPr>
        <a:noFill/>
        <a:ln w="25400">
          <a:noFill/>
        </a:ln>
      </c:spPr>
    </c:plotArea>
    <c:plotVisOnly val="1"/>
    <c:dispBlanksAs val="gap"/>
    <c:showDLblsOverMax val="0"/>
  </c:chart>
  <c:spPr>
    <a:ln w="25400">
      <a:noFill/>
    </a:ln>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Visit</a:t>
            </a:r>
            <a:r>
              <a:rPr lang="en-GB" baseline="0"/>
              <a:t> Overview</a:t>
            </a:r>
            <a:endParaRPr lang="en-GB"/>
          </a:p>
        </c:rich>
      </c:tx>
      <c:overlay val="0"/>
      <c:spPr>
        <a:noFill/>
        <a:ln>
          <a:noFill/>
        </a:ln>
        <a:effectLst/>
      </c:spPr>
    </c:title>
    <c:autoTitleDeleted val="0"/>
    <c:plotArea>
      <c:layout/>
      <c:barChart>
        <c:barDir val="col"/>
        <c:grouping val="clustered"/>
        <c:varyColors val="0"/>
        <c:ser>
          <c:idx val="0"/>
          <c:order val="0"/>
          <c:tx>
            <c:strRef>
              <c:f>CalcVisits!$B$3</c:f>
              <c:strCache>
                <c:ptCount val="1"/>
                <c:pt idx="0">
                  <c:v>Yes</c:v>
                </c:pt>
              </c:strCache>
            </c:strRef>
          </c:tx>
          <c:spPr>
            <a:solidFill>
              <a:schemeClr val="accent1"/>
            </a:solidFill>
            <a:ln>
              <a:noFill/>
            </a:ln>
            <a:effectLst/>
          </c:spPr>
          <c:invertIfNegative val="0"/>
          <c:dLbls>
            <c:dLbl>
              <c:idx val="0"/>
              <c:tx>
                <c:rich>
                  <a:bodyPr/>
                  <a:lstStyle/>
                  <a:p>
                    <a:fld id="{B4EB9775-CF71-4FA5-954C-2091E1ABC151}"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C57-4BE0-A342-D695C044F7B3}"/>
                </c:ext>
              </c:extLst>
            </c:dLbl>
            <c:dLbl>
              <c:idx val="1"/>
              <c:tx>
                <c:rich>
                  <a:bodyPr/>
                  <a:lstStyle/>
                  <a:p>
                    <a:fld id="{60D53D8F-C098-4D97-8224-E051467FE4E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C57-4BE0-A342-D695C044F7B3}"/>
                </c:ext>
              </c:extLst>
            </c:dLbl>
            <c:dLbl>
              <c:idx val="2"/>
              <c:tx>
                <c:rich>
                  <a:bodyPr/>
                  <a:lstStyle/>
                  <a:p>
                    <a:fld id="{BCFFB93D-E95B-4EB6-B1E6-FFC68C7D9A3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C57-4BE0-A342-D695C044F7B3}"/>
                </c:ext>
              </c:extLst>
            </c:dLbl>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CalcVisits!$D$2:$F$2</c:f>
              <c:strCache>
                <c:ptCount val="3"/>
                <c:pt idx="0">
                  <c:v>Was an acute script required? </c:v>
                </c:pt>
                <c:pt idx="1">
                  <c:v>Did the patient have contact with a GP within 48 hours of home visit? </c:v>
                </c:pt>
                <c:pt idx="2">
                  <c:v>Was the patient admitted to hospital within 72 hours of home visit? </c:v>
                </c:pt>
              </c:strCache>
            </c:strRef>
          </c:cat>
          <c:val>
            <c:numRef>
              <c:f>CalcVisits!$D$3:$F$3</c:f>
              <c:numCache>
                <c:formatCode>General</c:formatCode>
                <c:ptCount val="3"/>
                <c:pt idx="0">
                  <c:v>104</c:v>
                </c:pt>
                <c:pt idx="1">
                  <c:v>38</c:v>
                </c:pt>
                <c:pt idx="2">
                  <c:v>43</c:v>
                </c:pt>
              </c:numCache>
            </c:numRef>
          </c:val>
          <c:extLst>
            <c:ext xmlns:c15="http://schemas.microsoft.com/office/drawing/2012/chart" uri="{02D57815-91ED-43cb-92C2-25804820EDAC}">
              <c15:datalabelsRange>
                <c15:f>CalcVisits!$G$3:$I$3</c15:f>
                <c15:dlblRangeCache>
                  <c:ptCount val="3"/>
                  <c:pt idx="0">
                    <c:v>56.8%</c:v>
                  </c:pt>
                  <c:pt idx="1">
                    <c:v>17.9%</c:v>
                  </c:pt>
                  <c:pt idx="2">
                    <c:v>20.3%</c:v>
                  </c:pt>
                </c15:dlblRangeCache>
              </c15:datalabelsRange>
            </c:ext>
            <c:ext xmlns:c16="http://schemas.microsoft.com/office/drawing/2014/chart" uri="{C3380CC4-5D6E-409C-BE32-E72D297353CC}">
              <c16:uniqueId val="{00000000-B252-4298-B5AE-A8D4B3A5D7B4}"/>
            </c:ext>
          </c:extLst>
        </c:ser>
        <c:ser>
          <c:idx val="1"/>
          <c:order val="1"/>
          <c:tx>
            <c:strRef>
              <c:f>CalcVisits!$B$4</c:f>
              <c:strCache>
                <c:ptCount val="1"/>
                <c:pt idx="0">
                  <c:v>No</c:v>
                </c:pt>
              </c:strCache>
            </c:strRef>
          </c:tx>
          <c:spPr>
            <a:solidFill>
              <a:schemeClr val="accent2"/>
            </a:solidFill>
            <a:ln>
              <a:noFill/>
            </a:ln>
            <a:effectLst/>
          </c:spPr>
          <c:invertIfNegative val="0"/>
          <c:dLbls>
            <c:dLbl>
              <c:idx val="0"/>
              <c:tx>
                <c:rich>
                  <a:bodyPr/>
                  <a:lstStyle/>
                  <a:p>
                    <a:fld id="{F5E824C0-E790-428C-AA0B-1D519AF2625E}"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C57-4BE0-A342-D695C044F7B3}"/>
                </c:ext>
              </c:extLst>
            </c:dLbl>
            <c:dLbl>
              <c:idx val="1"/>
              <c:tx>
                <c:rich>
                  <a:bodyPr/>
                  <a:lstStyle/>
                  <a:p>
                    <a:fld id="{8B1C030F-A924-445E-AE9A-090188E407D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C57-4BE0-A342-D695C044F7B3}"/>
                </c:ext>
              </c:extLst>
            </c:dLbl>
            <c:dLbl>
              <c:idx val="2"/>
              <c:tx>
                <c:rich>
                  <a:bodyPr/>
                  <a:lstStyle/>
                  <a:p>
                    <a:fld id="{36347B8D-33DB-4B37-9BC5-5A19B49C2FD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C57-4BE0-A342-D695C044F7B3}"/>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CalcVisits!$D$2:$F$2</c:f>
              <c:strCache>
                <c:ptCount val="3"/>
                <c:pt idx="0">
                  <c:v>Was an acute script required? </c:v>
                </c:pt>
                <c:pt idx="1">
                  <c:v>Did the patient have contact with a GP within 48 hours of home visit? </c:v>
                </c:pt>
                <c:pt idx="2">
                  <c:v>Was the patient admitted to hospital within 72 hours of home visit? </c:v>
                </c:pt>
              </c:strCache>
            </c:strRef>
          </c:cat>
          <c:val>
            <c:numRef>
              <c:f>CalcVisits!$D$4:$F$4</c:f>
              <c:numCache>
                <c:formatCode>General</c:formatCode>
                <c:ptCount val="3"/>
                <c:pt idx="0">
                  <c:v>79</c:v>
                </c:pt>
                <c:pt idx="1">
                  <c:v>174</c:v>
                </c:pt>
                <c:pt idx="2">
                  <c:v>169</c:v>
                </c:pt>
              </c:numCache>
            </c:numRef>
          </c:val>
          <c:extLst>
            <c:ext xmlns:c15="http://schemas.microsoft.com/office/drawing/2012/chart" uri="{02D57815-91ED-43cb-92C2-25804820EDAC}">
              <c15:datalabelsRange>
                <c15:f>CalcVisits!$G$4:$I$4</c15:f>
                <c15:dlblRangeCache>
                  <c:ptCount val="3"/>
                  <c:pt idx="0">
                    <c:v>43.2%</c:v>
                  </c:pt>
                  <c:pt idx="1">
                    <c:v>82.1%</c:v>
                  </c:pt>
                  <c:pt idx="2">
                    <c:v>79.7%</c:v>
                  </c:pt>
                </c15:dlblRangeCache>
              </c15:datalabelsRange>
            </c:ext>
            <c:ext xmlns:c16="http://schemas.microsoft.com/office/drawing/2014/chart" uri="{C3380CC4-5D6E-409C-BE32-E72D297353CC}">
              <c16:uniqueId val="{00000001-B252-4298-B5AE-A8D4B3A5D7B4}"/>
            </c:ext>
          </c:extLst>
        </c:ser>
        <c:dLbls>
          <c:showLegendKey val="0"/>
          <c:showVal val="0"/>
          <c:showCatName val="0"/>
          <c:showSerName val="0"/>
          <c:showPercent val="0"/>
          <c:showBubbleSize val="0"/>
        </c:dLbls>
        <c:gapWidth val="219"/>
        <c:overlap val="-27"/>
        <c:axId val="160554368"/>
        <c:axId val="160728192"/>
      </c:barChart>
      <c:catAx>
        <c:axId val="16055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28192"/>
        <c:crosses val="autoZero"/>
        <c:auto val="1"/>
        <c:lblAlgn val="ctr"/>
        <c:lblOffset val="100"/>
        <c:noMultiLvlLbl val="0"/>
      </c:catAx>
      <c:valAx>
        <c:axId val="1607281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weekday</a:t>
            </a:r>
            <a:r>
              <a:rPr lang="en-GB" baseline="0"/>
              <a:t> requests</a:t>
            </a:r>
          </a:p>
        </c:rich>
      </c:tx>
      <c:overlay val="0"/>
      <c:spPr>
        <a:noFill/>
        <a:ln>
          <a:noFill/>
        </a:ln>
        <a:effectLst/>
      </c:spPr>
    </c:title>
    <c:autoTitleDeleted val="0"/>
    <c:plotArea>
      <c:layout/>
      <c:lineChart>
        <c:grouping val="standard"/>
        <c:varyColors val="0"/>
        <c:ser>
          <c:idx val="0"/>
          <c:order val="0"/>
          <c:tx>
            <c:strRef>
              <c:f>CalcRequests!$C$1</c:f>
              <c:strCache>
                <c:ptCount val="1"/>
                <c:pt idx="0">
                  <c:v>Average number requests</c:v>
                </c:pt>
              </c:strCache>
            </c:strRef>
          </c:tx>
          <c:marker>
            <c:symbol val="none"/>
          </c:marker>
          <c:cat>
            <c:strRef>
              <c:f>CalcRequests!$B$3:$B$7</c:f>
              <c:strCache>
                <c:ptCount val="5"/>
                <c:pt idx="0">
                  <c:v>Mon</c:v>
                </c:pt>
                <c:pt idx="1">
                  <c:v>Tue</c:v>
                </c:pt>
                <c:pt idx="2">
                  <c:v>Wed</c:v>
                </c:pt>
                <c:pt idx="3">
                  <c:v>Thu</c:v>
                </c:pt>
                <c:pt idx="4">
                  <c:v>Fri</c:v>
                </c:pt>
              </c:strCache>
            </c:strRef>
          </c:cat>
          <c:val>
            <c:numRef>
              <c:f>CalcRequests!$C$3:$C$7</c:f>
              <c:numCache>
                <c:formatCode>General</c:formatCode>
                <c:ptCount val="5"/>
                <c:pt idx="0">
                  <c:v>2.6363636363636362</c:v>
                </c:pt>
                <c:pt idx="1">
                  <c:v>2.6363636363636362</c:v>
                </c:pt>
                <c:pt idx="2">
                  <c:v>2.1818181818181817</c:v>
                </c:pt>
                <c:pt idx="3">
                  <c:v>2.9090909090909092</c:v>
                </c:pt>
                <c:pt idx="4">
                  <c:v>2.1818181818181817</c:v>
                </c:pt>
              </c:numCache>
            </c:numRef>
          </c:val>
          <c:smooth val="0"/>
          <c:extLst>
            <c:ext xmlns:c16="http://schemas.microsoft.com/office/drawing/2014/chart" uri="{C3380CC4-5D6E-409C-BE32-E72D297353CC}">
              <c16:uniqueId val="{0000000A-5113-4983-91A6-0E956AACFB43}"/>
            </c:ext>
          </c:extLst>
        </c:ser>
        <c:ser>
          <c:idx val="2"/>
          <c:order val="1"/>
          <c:tx>
            <c:strRef>
              <c:f>CalcRequests!$D$1</c:f>
              <c:strCache>
                <c:ptCount val="1"/>
                <c:pt idx="0">
                  <c:v>Average Allocated</c:v>
                </c:pt>
              </c:strCache>
            </c:strRef>
          </c:tx>
          <c:spPr>
            <a:effectLst/>
          </c:spPr>
          <c:marker>
            <c:symbol val="none"/>
          </c:marker>
          <c:cat>
            <c:strRef>
              <c:f>CalcRequests!$B$3:$B$7</c:f>
              <c:strCache>
                <c:ptCount val="5"/>
                <c:pt idx="0">
                  <c:v>Mon</c:v>
                </c:pt>
                <c:pt idx="1">
                  <c:v>Tue</c:v>
                </c:pt>
                <c:pt idx="2">
                  <c:v>Wed</c:v>
                </c:pt>
                <c:pt idx="3">
                  <c:v>Thu</c:v>
                </c:pt>
                <c:pt idx="4">
                  <c:v>Fri</c:v>
                </c:pt>
              </c:strCache>
            </c:strRef>
          </c:cat>
          <c:val>
            <c:numRef>
              <c:f>CalcRequests!$D$3:$D$7</c:f>
              <c:numCache>
                <c:formatCode>General</c:formatCode>
                <c:ptCount val="5"/>
                <c:pt idx="0">
                  <c:v>6.0909090909090908</c:v>
                </c:pt>
                <c:pt idx="1">
                  <c:v>4.1818181818181817</c:v>
                </c:pt>
                <c:pt idx="2">
                  <c:v>4.9090909090909092</c:v>
                </c:pt>
                <c:pt idx="3">
                  <c:v>3.8181818181818183</c:v>
                </c:pt>
                <c:pt idx="4">
                  <c:v>3.5454545454545454</c:v>
                </c:pt>
              </c:numCache>
            </c:numRef>
          </c:val>
          <c:smooth val="0"/>
          <c:extLst>
            <c:ext xmlns:c16="http://schemas.microsoft.com/office/drawing/2014/chart" uri="{C3380CC4-5D6E-409C-BE32-E72D297353CC}">
              <c16:uniqueId val="{0000000B-5113-4983-91A6-0E956AACFB43}"/>
            </c:ext>
          </c:extLst>
        </c:ser>
        <c:ser>
          <c:idx val="1"/>
          <c:order val="2"/>
          <c:tx>
            <c:strRef>
              <c:f>CalcRequests!$E$1</c:f>
              <c:strCache>
                <c:ptCount val="1"/>
                <c:pt idx="0">
                  <c:v>Average generated by practice</c:v>
                </c:pt>
              </c:strCache>
            </c:strRef>
          </c:tx>
          <c:spPr>
            <a:effectLst/>
          </c:spPr>
          <c:marker>
            <c:symbol val="none"/>
          </c:marker>
          <c:cat>
            <c:strRef>
              <c:f>CalcRequests!$B$3:$B$7</c:f>
              <c:strCache>
                <c:ptCount val="5"/>
                <c:pt idx="0">
                  <c:v>Mon</c:v>
                </c:pt>
                <c:pt idx="1">
                  <c:v>Tue</c:v>
                </c:pt>
                <c:pt idx="2">
                  <c:v>Wed</c:v>
                </c:pt>
                <c:pt idx="3">
                  <c:v>Thu</c:v>
                </c:pt>
                <c:pt idx="4">
                  <c:v>Fri</c:v>
                </c:pt>
              </c:strCache>
            </c:strRef>
          </c:cat>
          <c:val>
            <c:numRef>
              <c:f>CalcRequests!$E$3:$E$7</c:f>
              <c:numCache>
                <c:formatCode>General</c:formatCode>
                <c:ptCount val="5"/>
                <c:pt idx="0">
                  <c:v>4.8181818181818183</c:v>
                </c:pt>
                <c:pt idx="1">
                  <c:v>2.9090909090909092</c:v>
                </c:pt>
                <c:pt idx="2">
                  <c:v>3.9090909090909092</c:v>
                </c:pt>
                <c:pt idx="3">
                  <c:v>2.2727272727272729</c:v>
                </c:pt>
                <c:pt idx="4">
                  <c:v>2.6363636363636362</c:v>
                </c:pt>
              </c:numCache>
            </c:numRef>
          </c:val>
          <c:smooth val="0"/>
          <c:extLst>
            <c:ext xmlns:c16="http://schemas.microsoft.com/office/drawing/2014/chart" uri="{C3380CC4-5D6E-409C-BE32-E72D297353CC}">
              <c16:uniqueId val="{00000009-5113-4983-91A6-0E956AACFB43}"/>
            </c:ext>
          </c:extLst>
        </c:ser>
        <c:dLbls>
          <c:showLegendKey val="0"/>
          <c:showVal val="0"/>
          <c:showCatName val="0"/>
          <c:showSerName val="0"/>
          <c:showPercent val="0"/>
          <c:showBubbleSize val="0"/>
        </c:dLbls>
        <c:smooth val="0"/>
        <c:axId val="159434624"/>
        <c:axId val="159436160"/>
      </c:lineChart>
      <c:catAx>
        <c:axId val="15943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36160"/>
        <c:crosses val="autoZero"/>
        <c:auto val="1"/>
        <c:lblAlgn val="ctr"/>
        <c:lblOffset val="100"/>
        <c:noMultiLvlLbl val="0"/>
      </c:catAx>
      <c:valAx>
        <c:axId val="1594361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34624"/>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CalcRequests!$D$2</c:f>
              <c:strCache>
                <c:ptCount val="1"/>
                <c:pt idx="0">
                  <c:v>Total number allocated a home visit appointment</c:v>
                </c:pt>
              </c:strCache>
            </c:strRef>
          </c:tx>
          <c:spPr>
            <a:solidFill>
              <a:schemeClr val="accent2"/>
            </a:solidFill>
            <a:ln>
              <a:noFill/>
            </a:ln>
            <a:effectLst/>
          </c:spPr>
          <c:invertIfNegative val="0"/>
          <c:cat>
            <c:strRef>
              <c:f>CalcRequests!$B$3:$B$7</c:f>
              <c:strCache>
                <c:ptCount val="5"/>
                <c:pt idx="0">
                  <c:v>Mon</c:v>
                </c:pt>
                <c:pt idx="1">
                  <c:v>Tue</c:v>
                </c:pt>
                <c:pt idx="2">
                  <c:v>Wed</c:v>
                </c:pt>
                <c:pt idx="3">
                  <c:v>Thu</c:v>
                </c:pt>
                <c:pt idx="4">
                  <c:v>Fri</c:v>
                </c:pt>
              </c:strCache>
            </c:strRef>
          </c:cat>
          <c:val>
            <c:numRef>
              <c:f>CalcRequests!$D$3:$D$7</c:f>
              <c:numCache>
                <c:formatCode>General</c:formatCode>
                <c:ptCount val="5"/>
                <c:pt idx="0">
                  <c:v>6.0909090909090908</c:v>
                </c:pt>
                <c:pt idx="1">
                  <c:v>4.1818181818181817</c:v>
                </c:pt>
                <c:pt idx="2">
                  <c:v>4.9090909090909092</c:v>
                </c:pt>
                <c:pt idx="3">
                  <c:v>3.8181818181818183</c:v>
                </c:pt>
                <c:pt idx="4">
                  <c:v>3.5454545454545454</c:v>
                </c:pt>
              </c:numCache>
            </c:numRef>
          </c:val>
          <c:extLst>
            <c:ext xmlns:c16="http://schemas.microsoft.com/office/drawing/2014/chart" uri="{C3380CC4-5D6E-409C-BE32-E72D297353CC}">
              <c16:uniqueId val="{00000000-1960-45C0-87AE-82944EF85CCB}"/>
            </c:ext>
          </c:extLst>
        </c:ser>
        <c:dLbls>
          <c:showLegendKey val="0"/>
          <c:showVal val="0"/>
          <c:showCatName val="0"/>
          <c:showSerName val="0"/>
          <c:showPercent val="0"/>
          <c:showBubbleSize val="0"/>
        </c:dLbls>
        <c:gapWidth val="219"/>
        <c:overlap val="-27"/>
        <c:axId val="159481856"/>
        <c:axId val="159483392"/>
      </c:barChart>
      <c:catAx>
        <c:axId val="15948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83392"/>
        <c:crosses val="autoZero"/>
        <c:auto val="1"/>
        <c:lblAlgn val="ctr"/>
        <c:lblOffset val="100"/>
        <c:noMultiLvlLbl val="0"/>
      </c:catAx>
      <c:valAx>
        <c:axId val="159483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81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CalcRequests!$E$2</c:f>
              <c:strCache>
                <c:ptCount val="1"/>
                <c:pt idx="0">
                  <c:v>Total number generated by the practice</c:v>
                </c:pt>
              </c:strCache>
            </c:strRef>
          </c:tx>
          <c:spPr>
            <a:solidFill>
              <a:schemeClr val="accent2"/>
            </a:solidFill>
            <a:ln>
              <a:noFill/>
            </a:ln>
            <a:effectLst/>
          </c:spPr>
          <c:invertIfNegative val="0"/>
          <c:cat>
            <c:strRef>
              <c:f>CalcRequests!$B$3:$B$7</c:f>
              <c:strCache>
                <c:ptCount val="5"/>
                <c:pt idx="0">
                  <c:v>Mon</c:v>
                </c:pt>
                <c:pt idx="1">
                  <c:v>Tue</c:v>
                </c:pt>
                <c:pt idx="2">
                  <c:v>Wed</c:v>
                </c:pt>
                <c:pt idx="3">
                  <c:v>Thu</c:v>
                </c:pt>
                <c:pt idx="4">
                  <c:v>Fri</c:v>
                </c:pt>
              </c:strCache>
            </c:strRef>
          </c:cat>
          <c:val>
            <c:numRef>
              <c:f>CalcRequests!$E$3:$E$7</c:f>
              <c:numCache>
                <c:formatCode>General</c:formatCode>
                <c:ptCount val="5"/>
                <c:pt idx="0">
                  <c:v>4.8181818181818183</c:v>
                </c:pt>
                <c:pt idx="1">
                  <c:v>2.9090909090909092</c:v>
                </c:pt>
                <c:pt idx="2">
                  <c:v>3.9090909090909092</c:v>
                </c:pt>
                <c:pt idx="3">
                  <c:v>2.2727272727272729</c:v>
                </c:pt>
                <c:pt idx="4">
                  <c:v>2.6363636363636362</c:v>
                </c:pt>
              </c:numCache>
            </c:numRef>
          </c:val>
          <c:extLst>
            <c:ext xmlns:c16="http://schemas.microsoft.com/office/drawing/2014/chart" uri="{C3380CC4-5D6E-409C-BE32-E72D297353CC}">
              <c16:uniqueId val="{00000000-8230-4A3B-8A55-9711A1C89494}"/>
            </c:ext>
          </c:extLst>
        </c:ser>
        <c:dLbls>
          <c:showLegendKey val="0"/>
          <c:showVal val="0"/>
          <c:showCatName val="0"/>
          <c:showSerName val="0"/>
          <c:showPercent val="0"/>
          <c:showBubbleSize val="0"/>
        </c:dLbls>
        <c:gapWidth val="219"/>
        <c:overlap val="-27"/>
        <c:axId val="159602560"/>
        <c:axId val="159604096"/>
      </c:barChart>
      <c:catAx>
        <c:axId val="15960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04096"/>
        <c:crosses val="autoZero"/>
        <c:auto val="1"/>
        <c:lblAlgn val="ctr"/>
        <c:lblOffset val="100"/>
        <c:noMultiLvlLbl val="0"/>
      </c:catAx>
      <c:valAx>
        <c:axId val="159604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02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Variables!$B$10</c:f>
          <c:strCache>
            <c:ptCount val="1"/>
            <c:pt idx="0">
              <c:v>Visit Overview for GP/ST</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CalcVisits!$B$3</c:f>
              <c:strCache>
                <c:ptCount val="1"/>
                <c:pt idx="0">
                  <c:v>Yes</c:v>
                </c:pt>
              </c:strCache>
            </c:strRef>
          </c:tx>
          <c:spPr>
            <a:solidFill>
              <a:schemeClr val="accent1"/>
            </a:solidFill>
            <a:ln>
              <a:noFill/>
            </a:ln>
            <a:effectLst/>
          </c:spPr>
          <c:invertIfNegative val="0"/>
          <c:dLbls>
            <c:dLbl>
              <c:idx val="0"/>
              <c:layout/>
              <c:tx>
                <c:rich>
                  <a:bodyPr/>
                  <a:lstStyle/>
                  <a:p>
                    <a:fld id="{5A14B928-BB3C-4039-8CFE-8B9AE509E92A}"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E28-4775-ACC8-CF05A24A944D}"/>
                </c:ext>
              </c:extLst>
            </c:dLbl>
            <c:dLbl>
              <c:idx val="1"/>
              <c:layout/>
              <c:tx>
                <c:rich>
                  <a:bodyPr/>
                  <a:lstStyle/>
                  <a:p>
                    <a:fld id="{23B22CFA-F0FA-488D-9A0B-9A9E6A6D73F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AE28-4775-ACC8-CF05A24A944D}"/>
                </c:ext>
              </c:extLst>
            </c:dLbl>
            <c:dLbl>
              <c:idx val="2"/>
              <c:layout/>
              <c:tx>
                <c:rich>
                  <a:bodyPr/>
                  <a:lstStyle/>
                  <a:p>
                    <a:fld id="{5100EAD3-3306-4152-BCDC-B5ADF467053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AE28-4775-ACC8-CF05A24A944D}"/>
                </c:ext>
              </c:extLst>
            </c:dLbl>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CalcVisits!$D$2:$F$2</c:f>
              <c:strCache>
                <c:ptCount val="3"/>
                <c:pt idx="0">
                  <c:v>Was an acute script required? </c:v>
                </c:pt>
                <c:pt idx="1">
                  <c:v>Did the patient have contact with a GP within 48 hours of home visit? </c:v>
                </c:pt>
                <c:pt idx="2">
                  <c:v>Was the patient admitted to hospital within 72 hours of home visit? </c:v>
                </c:pt>
              </c:strCache>
            </c:strRef>
          </c:cat>
          <c:val>
            <c:numRef>
              <c:f>CalcVisits!$D$3:$F$3</c:f>
              <c:numCache>
                <c:formatCode>General</c:formatCode>
                <c:ptCount val="3"/>
                <c:pt idx="0">
                  <c:v>104</c:v>
                </c:pt>
                <c:pt idx="1">
                  <c:v>38</c:v>
                </c:pt>
                <c:pt idx="2">
                  <c:v>43</c:v>
                </c:pt>
              </c:numCache>
            </c:numRef>
          </c:val>
          <c:extLst>
            <c:ext xmlns:c15="http://schemas.microsoft.com/office/drawing/2012/chart" uri="{02D57815-91ED-43cb-92C2-25804820EDAC}">
              <c15:datalabelsRange>
                <c15:f>CalcVisits!$G$3:$I$3</c15:f>
                <c15:dlblRangeCache>
                  <c:ptCount val="3"/>
                  <c:pt idx="0">
                    <c:v>56.8%</c:v>
                  </c:pt>
                  <c:pt idx="1">
                    <c:v>17.9%</c:v>
                  </c:pt>
                  <c:pt idx="2">
                    <c:v>20.3%</c:v>
                  </c:pt>
                </c15:dlblRangeCache>
              </c15:datalabelsRange>
            </c:ext>
            <c:ext xmlns:c16="http://schemas.microsoft.com/office/drawing/2014/chart" uri="{C3380CC4-5D6E-409C-BE32-E72D297353CC}">
              <c16:uniqueId val="{00000003-AE28-4775-ACC8-CF05A24A944D}"/>
            </c:ext>
          </c:extLst>
        </c:ser>
        <c:ser>
          <c:idx val="1"/>
          <c:order val="1"/>
          <c:tx>
            <c:strRef>
              <c:f>CalcVisits!$B$4</c:f>
              <c:strCache>
                <c:ptCount val="1"/>
                <c:pt idx="0">
                  <c:v>No</c:v>
                </c:pt>
              </c:strCache>
            </c:strRef>
          </c:tx>
          <c:spPr>
            <a:solidFill>
              <a:schemeClr val="accent2"/>
            </a:solidFill>
            <a:ln>
              <a:noFill/>
            </a:ln>
            <a:effectLst/>
          </c:spPr>
          <c:invertIfNegative val="0"/>
          <c:dLbls>
            <c:dLbl>
              <c:idx val="0"/>
              <c:layout/>
              <c:tx>
                <c:rich>
                  <a:bodyPr/>
                  <a:lstStyle/>
                  <a:p>
                    <a:fld id="{112889CA-352A-4B00-A0A5-F2F19B784D93}"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E28-4775-ACC8-CF05A24A944D}"/>
                </c:ext>
              </c:extLst>
            </c:dLbl>
            <c:dLbl>
              <c:idx val="1"/>
              <c:layout/>
              <c:tx>
                <c:rich>
                  <a:bodyPr/>
                  <a:lstStyle/>
                  <a:p>
                    <a:fld id="{675E44E1-75EB-4B0A-83EC-CC26657E4C8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AE28-4775-ACC8-CF05A24A944D}"/>
                </c:ext>
              </c:extLst>
            </c:dLbl>
            <c:dLbl>
              <c:idx val="2"/>
              <c:layout/>
              <c:tx>
                <c:rich>
                  <a:bodyPr/>
                  <a:lstStyle/>
                  <a:p>
                    <a:fld id="{DFC80F93-4A19-4B5A-A938-D2C1D5CFD86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AE28-4775-ACC8-CF05A24A944D}"/>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CalcVisits!$D$2:$F$2</c:f>
              <c:strCache>
                <c:ptCount val="3"/>
                <c:pt idx="0">
                  <c:v>Was an acute script required? </c:v>
                </c:pt>
                <c:pt idx="1">
                  <c:v>Did the patient have contact with a GP within 48 hours of home visit? </c:v>
                </c:pt>
                <c:pt idx="2">
                  <c:v>Was the patient admitted to hospital within 72 hours of home visit? </c:v>
                </c:pt>
              </c:strCache>
            </c:strRef>
          </c:cat>
          <c:val>
            <c:numRef>
              <c:f>CalcVisits!$D$4:$F$4</c:f>
              <c:numCache>
                <c:formatCode>General</c:formatCode>
                <c:ptCount val="3"/>
                <c:pt idx="0">
                  <c:v>79</c:v>
                </c:pt>
                <c:pt idx="1">
                  <c:v>174</c:v>
                </c:pt>
                <c:pt idx="2">
                  <c:v>169</c:v>
                </c:pt>
              </c:numCache>
            </c:numRef>
          </c:val>
          <c:extLst>
            <c:ext xmlns:c15="http://schemas.microsoft.com/office/drawing/2012/chart" uri="{02D57815-91ED-43cb-92C2-25804820EDAC}">
              <c15:datalabelsRange>
                <c15:f>CalcVisits!$G$4:$I$4</c15:f>
                <c15:dlblRangeCache>
                  <c:ptCount val="3"/>
                  <c:pt idx="0">
                    <c:v>43.2%</c:v>
                  </c:pt>
                  <c:pt idx="1">
                    <c:v>82.1%</c:v>
                  </c:pt>
                  <c:pt idx="2">
                    <c:v>79.7%</c:v>
                  </c:pt>
                </c15:dlblRangeCache>
              </c15:datalabelsRange>
            </c:ext>
            <c:ext xmlns:c16="http://schemas.microsoft.com/office/drawing/2014/chart" uri="{C3380CC4-5D6E-409C-BE32-E72D297353CC}">
              <c16:uniqueId val="{00000007-AE28-4775-ACC8-CF05A24A944D}"/>
            </c:ext>
          </c:extLst>
        </c:ser>
        <c:dLbls>
          <c:showLegendKey val="0"/>
          <c:showVal val="0"/>
          <c:showCatName val="0"/>
          <c:showSerName val="0"/>
          <c:showPercent val="0"/>
          <c:showBubbleSize val="0"/>
        </c:dLbls>
        <c:gapWidth val="219"/>
        <c:overlap val="-27"/>
        <c:axId val="160554368"/>
        <c:axId val="160728192"/>
      </c:barChart>
      <c:catAx>
        <c:axId val="16055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28192"/>
        <c:crosses val="autoZero"/>
        <c:auto val="1"/>
        <c:lblAlgn val="ctr"/>
        <c:lblOffset val="100"/>
        <c:noMultiLvlLbl val="0"/>
      </c:catAx>
      <c:valAx>
        <c:axId val="160728192"/>
        <c:scaling>
          <c:orientation val="minMax"/>
        </c:scaling>
        <c:delete val="0"/>
        <c:axPos val="l"/>
        <c:title>
          <c:tx>
            <c:rich>
              <a:bodyPr/>
              <a:lstStyle/>
              <a:p>
                <a:pPr>
                  <a:defRPr/>
                </a:pPr>
                <a:r>
                  <a:rPr lang="en-GB"/>
                  <a:t>Number of visits</a:t>
                </a:r>
              </a:p>
            </c:rich>
          </c:tx>
          <c:layout/>
          <c:overlay val="0"/>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4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Script'!$B$3</c:f>
          <c:strCache>
            <c:ptCount val="1"/>
            <c:pt idx="0">
              <c:v>Percentage Home Visits requiring Acute Script</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5687087374298603"/>
        </c:manualLayout>
      </c:layout>
      <c:lineChart>
        <c:grouping val="standard"/>
        <c:varyColors val="0"/>
        <c:ser>
          <c:idx val="1"/>
          <c:order val="0"/>
          <c:tx>
            <c:strRef>
              <c:f>'Run Chart Script'!$C$4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Script'!$C$5:$C$92</c:f>
              <c:numCache>
                <c:formatCode>0</c:formatCode>
                <c:ptCount val="88"/>
                <c:pt idx="0">
                  <c:v>0.46153846153846156</c:v>
                </c:pt>
                <c:pt idx="1">
                  <c:v>0.5714285714285714</c:v>
                </c:pt>
                <c:pt idx="2">
                  <c:v>0.45833333333333331</c:v>
                </c:pt>
                <c:pt idx="3">
                  <c:v>0.5</c:v>
                </c:pt>
                <c:pt idx="4">
                  <c:v>0.5</c:v>
                </c:pt>
                <c:pt idx="5">
                  <c:v>0.54166666666666663</c:v>
                </c:pt>
                <c:pt idx="6">
                  <c:v>0.41666666666666669</c:v>
                </c:pt>
                <c:pt idx="7">
                  <c:v>0.5625</c:v>
                </c:pt>
                <c:pt idx="8">
                  <c:v>0.5</c:v>
                </c:pt>
                <c:pt idx="9">
                  <c:v>0.51851851851851849</c:v>
                </c:pt>
                <c:pt idx="10">
                  <c:v>0.55000000000000004</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0-5F5D-4C7D-91B8-E367069D5C18}"/>
            </c:ext>
          </c:extLst>
        </c:ser>
        <c:ser>
          <c:idx val="0"/>
          <c:order val="1"/>
          <c:tx>
            <c:strRef>
              <c:f>'Run Chart Script'!$D$4</c:f>
              <c:strCache>
                <c:ptCount val="1"/>
                <c:pt idx="0">
                  <c:v>Baseline Median</c:v>
                </c:pt>
              </c:strCache>
            </c:strRef>
          </c:tx>
          <c:spPr>
            <a:ln w="19050" cap="rnd">
              <a:solidFill>
                <a:schemeClr val="accent2"/>
              </a:solidFill>
              <a:round/>
            </a:ln>
            <a:effectLst/>
          </c:spPr>
          <c:marker>
            <c:symbol val="none"/>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Script'!$D$5:$D$92</c:f>
              <c:numCache>
                <c:formatCode>0.0</c:formatCode>
                <c:ptCount val="88"/>
                <c:pt idx="0">
                  <c:v>0.5</c:v>
                </c:pt>
                <c:pt idx="1">
                  <c:v>0.5</c:v>
                </c:pt>
                <c:pt idx="2">
                  <c:v>0.5</c:v>
                </c:pt>
                <c:pt idx="3">
                  <c:v>0.5</c:v>
                </c:pt>
                <c:pt idx="4">
                  <c:v>0.5</c:v>
                </c:pt>
                <c:pt idx="5">
                  <c:v>0.5</c:v>
                </c:pt>
                <c:pt idx="6">
                  <c:v>0.5</c:v>
                </c:pt>
                <c:pt idx="7">
                  <c:v>0.5</c:v>
                </c:pt>
                <c:pt idx="8">
                  <c:v>0.5</c:v>
                </c:pt>
                <c:pt idx="9">
                  <c:v>0.5</c:v>
                </c:pt>
                <c:pt idx="10">
                  <c:v>0.5</c:v>
                </c:pt>
                <c:pt idx="11">
                  <c:v>0.5</c:v>
                </c:pt>
              </c:numCache>
            </c:numRef>
          </c:val>
          <c:smooth val="0"/>
          <c:extLst>
            <c:ext xmlns:c16="http://schemas.microsoft.com/office/drawing/2014/chart" uri="{C3380CC4-5D6E-409C-BE32-E72D297353CC}">
              <c16:uniqueId val="{00000001-5F5D-4C7D-91B8-E367069D5C18}"/>
            </c:ext>
          </c:extLst>
        </c:ser>
        <c:ser>
          <c:idx val="2"/>
          <c:order val="2"/>
          <c:tx>
            <c:strRef>
              <c:f>'Run Chart Script'!$E$4</c:f>
              <c:strCache>
                <c:ptCount val="1"/>
                <c:pt idx="0">
                  <c:v>Extended Median</c:v>
                </c:pt>
              </c:strCache>
            </c:strRef>
          </c:tx>
          <c:spPr>
            <a:ln w="19050" cap="rnd">
              <a:solidFill>
                <a:schemeClr val="accent2"/>
              </a:solidFill>
              <a:prstDash val="sysDash"/>
              <a:round/>
            </a:ln>
            <a:effectLst/>
          </c:spPr>
          <c:marker>
            <c:symbol val="none"/>
          </c:marker>
          <c:dLbls>
            <c:dLbl>
              <c:idx val="6"/>
              <c:tx>
                <c:rich>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r>
                      <a:rPr lang="en-US"/>
                      <a:t>Baseline</a:t>
                    </a:r>
                    <a:r>
                      <a:rPr lang="en-US" baseline="0"/>
                      <a:t> median = </a:t>
                    </a:r>
                    <a:fld id="{519CEA08-CAA6-48CA-907F-C8EC308567EE}" type="VALUE">
                      <a:rPr lang="en-US"/>
                      <a:pPr>
                        <a:defRPr sz="900" b="0" i="0" u="none" strike="noStrike" kern="1200" baseline="0">
                          <a:solidFill>
                            <a:sysClr val="windowText" lastClr="000000"/>
                          </a:solidFill>
                          <a:latin typeface="+mn-lt"/>
                          <a:ea typeface="+mn-ea"/>
                          <a:cs typeface="+mn-cs"/>
                        </a:defRPr>
                      </a:pPr>
                      <a:t>[VALUE]</a:t>
                    </a:fld>
                    <a:endParaRPr lang="en-US" baseline="0"/>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438-4A43-9CE9-2D1DDC75875D}"/>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Script'!$E$5:$E$92</c:f>
              <c:numCache>
                <c:formatCode>General</c:formatCode>
                <c:ptCount val="88"/>
                <c:pt idx="11" formatCode="0.0">
                  <c:v>0.5</c:v>
                </c:pt>
                <c:pt idx="12" formatCode="0.0">
                  <c:v>0.5</c:v>
                </c:pt>
                <c:pt idx="13" formatCode="0.0">
                  <c:v>0.5</c:v>
                </c:pt>
                <c:pt idx="14" formatCode="0.0">
                  <c:v>0.5</c:v>
                </c:pt>
                <c:pt idx="15" formatCode="0.0">
                  <c:v>0.5</c:v>
                </c:pt>
                <c:pt idx="16" formatCode="0.0">
                  <c:v>0.5</c:v>
                </c:pt>
                <c:pt idx="17" formatCode="0.0">
                  <c:v>0.5</c:v>
                </c:pt>
                <c:pt idx="18" formatCode="0.0">
                  <c:v>0.5</c:v>
                </c:pt>
                <c:pt idx="19" formatCode="0.0">
                  <c:v>0.5</c:v>
                </c:pt>
                <c:pt idx="20" formatCode="0.0">
                  <c:v>0.5</c:v>
                </c:pt>
                <c:pt idx="21" formatCode="0.0">
                  <c:v>0.5</c:v>
                </c:pt>
                <c:pt idx="22" formatCode="0.0">
                  <c:v>0.5</c:v>
                </c:pt>
                <c:pt idx="23" formatCode="0.0">
                  <c:v>0.5</c:v>
                </c:pt>
                <c:pt idx="24" formatCode="0.0">
                  <c:v>0.5</c:v>
                </c:pt>
                <c:pt idx="25" formatCode="0.0">
                  <c:v>0.5</c:v>
                </c:pt>
                <c:pt idx="26" formatCode="0.0">
                  <c:v>0.5</c:v>
                </c:pt>
                <c:pt idx="27" formatCode="0.0">
                  <c:v>0.5</c:v>
                </c:pt>
                <c:pt idx="28" formatCode="0.0">
                  <c:v>0.5</c:v>
                </c:pt>
                <c:pt idx="29" formatCode="0.0">
                  <c:v>0.5</c:v>
                </c:pt>
                <c:pt idx="30" formatCode="0.0">
                  <c:v>0.5</c:v>
                </c:pt>
                <c:pt idx="31" formatCode="0.0">
                  <c:v>0.5</c:v>
                </c:pt>
                <c:pt idx="32" formatCode="0.0">
                  <c:v>0.5</c:v>
                </c:pt>
                <c:pt idx="33" formatCode="0.0">
                  <c:v>0.5</c:v>
                </c:pt>
                <c:pt idx="34" formatCode="0.0">
                  <c:v>0.5</c:v>
                </c:pt>
                <c:pt idx="35" formatCode="0.0">
                  <c:v>0.5</c:v>
                </c:pt>
                <c:pt idx="36" formatCode="0.0">
                  <c:v>0.5</c:v>
                </c:pt>
                <c:pt idx="37" formatCode="0.0">
                  <c:v>0.5</c:v>
                </c:pt>
                <c:pt idx="38" formatCode="0.0">
                  <c:v>0.5</c:v>
                </c:pt>
                <c:pt idx="39" formatCode="0.0">
                  <c:v>0.5</c:v>
                </c:pt>
                <c:pt idx="40" formatCode="0.0">
                  <c:v>0.5</c:v>
                </c:pt>
                <c:pt idx="41" formatCode="0.0">
                  <c:v>0.5</c:v>
                </c:pt>
                <c:pt idx="42" formatCode="0.0">
                  <c:v>0.5</c:v>
                </c:pt>
                <c:pt idx="43" formatCode="0.0">
                  <c:v>0.5</c:v>
                </c:pt>
                <c:pt idx="44" formatCode="0.0">
                  <c:v>0.5</c:v>
                </c:pt>
                <c:pt idx="45" formatCode="0.0">
                  <c:v>0.5</c:v>
                </c:pt>
                <c:pt idx="46" formatCode="0.0">
                  <c:v>0.5</c:v>
                </c:pt>
                <c:pt idx="47" formatCode="0.0">
                  <c:v>0.5</c:v>
                </c:pt>
                <c:pt idx="48" formatCode="0.0">
                  <c:v>0.5</c:v>
                </c:pt>
                <c:pt idx="49" formatCode="0.0">
                  <c:v>0.5</c:v>
                </c:pt>
                <c:pt idx="50" formatCode="0.0">
                  <c:v>0.5</c:v>
                </c:pt>
                <c:pt idx="51" formatCode="0.0">
                  <c:v>0.5</c:v>
                </c:pt>
                <c:pt idx="52" formatCode="0.0">
                  <c:v>0.5</c:v>
                </c:pt>
                <c:pt idx="53" formatCode="0.0">
                  <c:v>0.5</c:v>
                </c:pt>
                <c:pt idx="54" formatCode="0.0">
                  <c:v>0.5</c:v>
                </c:pt>
                <c:pt idx="55" formatCode="0.0">
                  <c:v>0.5</c:v>
                </c:pt>
                <c:pt idx="56" formatCode="0.0">
                  <c:v>0.5</c:v>
                </c:pt>
                <c:pt idx="57" formatCode="0.0">
                  <c:v>0.5</c:v>
                </c:pt>
                <c:pt idx="58" formatCode="0.0">
                  <c:v>0.5</c:v>
                </c:pt>
                <c:pt idx="59" formatCode="0.0">
                  <c:v>0.5</c:v>
                </c:pt>
                <c:pt idx="60" formatCode="0.0">
                  <c:v>0.5</c:v>
                </c:pt>
                <c:pt idx="61" formatCode="0.0">
                  <c:v>0.5</c:v>
                </c:pt>
                <c:pt idx="62" formatCode="0.0">
                  <c:v>0.5</c:v>
                </c:pt>
                <c:pt idx="63" formatCode="0.0">
                  <c:v>0.5</c:v>
                </c:pt>
                <c:pt idx="64" formatCode="0.0">
                  <c:v>0.5</c:v>
                </c:pt>
                <c:pt idx="65" formatCode="0.0">
                  <c:v>0.5</c:v>
                </c:pt>
                <c:pt idx="66" formatCode="0.0">
                  <c:v>0.5</c:v>
                </c:pt>
                <c:pt idx="67" formatCode="0.0">
                  <c:v>0.5</c:v>
                </c:pt>
                <c:pt idx="68" formatCode="0.0">
                  <c:v>0.5</c:v>
                </c:pt>
                <c:pt idx="69" formatCode="0.0">
                  <c:v>0.5</c:v>
                </c:pt>
                <c:pt idx="70" formatCode="0.0">
                  <c:v>0.5</c:v>
                </c:pt>
                <c:pt idx="71" formatCode="0.0">
                  <c:v>0.5</c:v>
                </c:pt>
                <c:pt idx="72" formatCode="0.0">
                  <c:v>0.5</c:v>
                </c:pt>
                <c:pt idx="73" formatCode="0.0">
                  <c:v>0.5</c:v>
                </c:pt>
                <c:pt idx="74" formatCode="0.0">
                  <c:v>0.5</c:v>
                </c:pt>
                <c:pt idx="75" formatCode="0.0">
                  <c:v>0.5</c:v>
                </c:pt>
                <c:pt idx="76" formatCode="0.0">
                  <c:v>0.5</c:v>
                </c:pt>
                <c:pt idx="77" formatCode="0.0">
                  <c:v>0.5</c:v>
                </c:pt>
                <c:pt idx="78" formatCode="0.0">
                  <c:v>0.5</c:v>
                </c:pt>
                <c:pt idx="79" formatCode="0.0">
                  <c:v>0.5</c:v>
                </c:pt>
                <c:pt idx="80" formatCode="0.0">
                  <c:v>0.5</c:v>
                </c:pt>
                <c:pt idx="81" formatCode="0.0">
                  <c:v>0.5</c:v>
                </c:pt>
                <c:pt idx="82" formatCode="0.0">
                  <c:v>0.5</c:v>
                </c:pt>
                <c:pt idx="83" formatCode="0.0">
                  <c:v>0.5</c:v>
                </c:pt>
                <c:pt idx="84" formatCode="0.0">
                  <c:v>0.5</c:v>
                </c:pt>
                <c:pt idx="85" formatCode="0.0">
                  <c:v>0.5</c:v>
                </c:pt>
                <c:pt idx="86" formatCode="0.0">
                  <c:v>0.5</c:v>
                </c:pt>
                <c:pt idx="87" formatCode="0.0">
                  <c:v>0.5</c:v>
                </c:pt>
              </c:numCache>
            </c:numRef>
          </c:val>
          <c:smooth val="0"/>
          <c:extLst>
            <c:ext xmlns:c16="http://schemas.microsoft.com/office/drawing/2014/chart" uri="{C3380CC4-5D6E-409C-BE32-E72D297353CC}">
              <c16:uniqueId val="{00000003-5F5D-4C7D-91B8-E367069D5C18}"/>
            </c:ext>
          </c:extLst>
        </c:ser>
        <c:ser>
          <c:idx val="3"/>
          <c:order val="3"/>
          <c:tx>
            <c:strRef>
              <c:f>'Run Chart Script'!$F$4</c:f>
              <c:strCache>
                <c:ptCount val="1"/>
                <c:pt idx="0">
                  <c:v>New Median</c:v>
                </c:pt>
              </c:strCache>
            </c:strRef>
          </c:tx>
          <c:spPr>
            <a:ln w="19050" cap="rnd">
              <a:solidFill>
                <a:schemeClr val="accent2"/>
              </a:solidFill>
              <a:round/>
            </a:ln>
            <a:effectLst/>
          </c:spPr>
          <c:marker>
            <c:symbol val="none"/>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Script'!$F$5:$F$92</c:f>
              <c:numCache>
                <c:formatCode>General</c:formatCode>
                <c:ptCount val="88"/>
              </c:numCache>
            </c:numRef>
          </c:val>
          <c:smooth val="0"/>
          <c:extLst>
            <c:ext xmlns:c16="http://schemas.microsoft.com/office/drawing/2014/chart" uri="{C3380CC4-5D6E-409C-BE32-E72D297353CC}">
              <c16:uniqueId val="{00000004-5F5D-4C7D-91B8-E367069D5C18}"/>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5-5F5D-4C7D-91B8-E367069D5C18}"/>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5F5D-4C7D-91B8-E367069D5C18}"/>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7-5F5D-4C7D-91B8-E367069D5C18}"/>
            </c:ext>
          </c:extLst>
        </c:ser>
        <c:ser>
          <c:idx val="7"/>
          <c:order val="7"/>
          <c:tx>
            <c:v>Label series</c:v>
          </c:tx>
          <c:spPr>
            <a:ln>
              <a:noFill/>
            </a:ln>
          </c:spPr>
          <c:marker>
            <c:symbol val="none"/>
          </c:marker>
          <c:dLbls>
            <c:dLbl>
              <c:idx val="0"/>
              <c:layout/>
              <c:tx>
                <c:rich>
                  <a:bodyPr/>
                  <a:lstStyle/>
                  <a:p>
                    <a:fld id="{A0E66482-422A-406A-B588-EA2C6C34AC6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F5D-4C7D-91B8-E367069D5C18}"/>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5D-4C7D-91B8-E367069D5C18}"/>
                </c:ext>
              </c:extLst>
            </c:dLbl>
            <c:dLbl>
              <c:idx val="2"/>
              <c:layout/>
              <c:tx>
                <c:rich>
                  <a:bodyPr/>
                  <a:lstStyle/>
                  <a:p>
                    <a:fld id="{879A4E1D-78E3-42EC-A5BB-CFC947D917E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5F5D-4C7D-91B8-E367069D5C18}"/>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F5D-4C7D-91B8-E367069D5C18}"/>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5D-4C7D-91B8-E367069D5C18}"/>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F5D-4C7D-91B8-E367069D5C18}"/>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5D-4C7D-91B8-E367069D5C18}"/>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F5D-4C7D-91B8-E367069D5C18}"/>
                </c:ext>
              </c:extLst>
            </c:dLbl>
            <c:dLbl>
              <c:idx val="8"/>
              <c:layout/>
              <c:tx>
                <c:rich>
                  <a:bodyPr/>
                  <a:lstStyle/>
                  <a:p>
                    <a:fld id="{0B83DA63-3DE9-41DE-88EA-053A57E3E2A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5F5D-4C7D-91B8-E367069D5C18}"/>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F5D-4C7D-91B8-E367069D5C18}"/>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F5D-4C7D-91B8-E367069D5C18}"/>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F5D-4C7D-91B8-E367069D5C18}"/>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F5D-4C7D-91B8-E367069D5C18}"/>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F5D-4C7D-91B8-E367069D5C18}"/>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F5D-4C7D-91B8-E367069D5C18}"/>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F5D-4C7D-91B8-E367069D5C18}"/>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F5D-4C7D-91B8-E367069D5C18}"/>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F5D-4C7D-91B8-E367069D5C18}"/>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F5D-4C7D-91B8-E367069D5C18}"/>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F5D-4C7D-91B8-E367069D5C18}"/>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F5D-4C7D-91B8-E367069D5C18}"/>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F5D-4C7D-91B8-E367069D5C18}"/>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F5D-4C7D-91B8-E367069D5C18}"/>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F5D-4C7D-91B8-E367069D5C18}"/>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F5D-4C7D-91B8-E367069D5C18}"/>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F5D-4C7D-91B8-E367069D5C18}"/>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F5D-4C7D-91B8-E367069D5C18}"/>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F5D-4C7D-91B8-E367069D5C18}"/>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F5D-4C7D-91B8-E367069D5C18}"/>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F5D-4C7D-91B8-E367069D5C18}"/>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F5D-4C7D-91B8-E367069D5C18}"/>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F5D-4C7D-91B8-E367069D5C18}"/>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F5D-4C7D-91B8-E367069D5C18}"/>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F5D-4C7D-91B8-E367069D5C18}"/>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F5D-4C7D-91B8-E367069D5C18}"/>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F5D-4C7D-91B8-E367069D5C18}"/>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F5D-4C7D-91B8-E367069D5C18}"/>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F5D-4C7D-91B8-E367069D5C18}"/>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F5D-4C7D-91B8-E367069D5C18}"/>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F5D-4C7D-91B8-E367069D5C18}"/>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5F5D-4C7D-91B8-E367069D5C18}"/>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5F5D-4C7D-91B8-E367069D5C18}"/>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5F5D-4C7D-91B8-E367069D5C18}"/>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5F5D-4C7D-91B8-E367069D5C18}"/>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5F5D-4C7D-91B8-E367069D5C18}"/>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5F5D-4C7D-91B8-E367069D5C18}"/>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5F5D-4C7D-91B8-E367069D5C18}"/>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5F5D-4C7D-91B8-E367069D5C18}"/>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5F5D-4C7D-91B8-E367069D5C18}"/>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5F5D-4C7D-91B8-E367069D5C18}"/>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5F5D-4C7D-91B8-E367069D5C18}"/>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F5D-4C7D-91B8-E367069D5C18}"/>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F5D-4C7D-91B8-E367069D5C18}"/>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F5D-4C7D-91B8-E367069D5C18}"/>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F5D-4C7D-91B8-E367069D5C18}"/>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5F5D-4C7D-91B8-E367069D5C18}"/>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5F5D-4C7D-91B8-E367069D5C18}"/>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5F5D-4C7D-91B8-E367069D5C18}"/>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5F5D-4C7D-91B8-E367069D5C18}"/>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5F5D-4C7D-91B8-E367069D5C18}"/>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5F5D-4C7D-91B8-E367069D5C18}"/>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5F5D-4C7D-91B8-E367069D5C18}"/>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5F5D-4C7D-91B8-E367069D5C18}"/>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5F5D-4C7D-91B8-E367069D5C18}"/>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5F5D-4C7D-91B8-E367069D5C18}"/>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5F5D-4C7D-91B8-E367069D5C18}"/>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F5D-4C7D-91B8-E367069D5C18}"/>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5F5D-4C7D-91B8-E367069D5C18}"/>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5F5D-4C7D-91B8-E367069D5C18}"/>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5F5D-4C7D-91B8-E367069D5C18}"/>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5F5D-4C7D-91B8-E367069D5C18}"/>
                </c:ext>
              </c:extLst>
            </c:dLbl>
            <c:dLbl>
              <c:idx val="7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5F5D-4C7D-91B8-E367069D5C18}"/>
                </c:ext>
              </c:extLst>
            </c:dLbl>
            <c:dLbl>
              <c:idx val="7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5F5D-4C7D-91B8-E367069D5C18}"/>
                </c:ext>
              </c:extLst>
            </c:dLbl>
            <c:dLbl>
              <c:idx val="7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5F5D-4C7D-91B8-E367069D5C18}"/>
                </c:ext>
              </c:extLst>
            </c:dLbl>
            <c:dLbl>
              <c:idx val="7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5F5D-4C7D-91B8-E367069D5C18}"/>
                </c:ext>
              </c:extLst>
            </c:dLbl>
            <c:dLbl>
              <c:idx val="7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5F5D-4C7D-91B8-E367069D5C18}"/>
                </c:ext>
              </c:extLst>
            </c:dLbl>
            <c:dLbl>
              <c:idx val="7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5F5D-4C7D-91B8-E367069D5C18}"/>
                </c:ext>
              </c:extLst>
            </c:dLbl>
            <c:dLbl>
              <c:idx val="7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5F5D-4C7D-91B8-E367069D5C18}"/>
                </c:ext>
              </c:extLst>
            </c:dLbl>
            <c:dLbl>
              <c:idx val="7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5F5D-4C7D-91B8-E367069D5C18}"/>
                </c:ext>
              </c:extLst>
            </c:dLbl>
            <c:dLbl>
              <c:idx val="7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5F5D-4C7D-91B8-E367069D5C18}"/>
                </c:ext>
              </c:extLst>
            </c:dLbl>
            <c:dLbl>
              <c:idx val="8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5F5D-4C7D-91B8-E367069D5C18}"/>
                </c:ext>
              </c:extLst>
            </c:dLbl>
            <c:dLbl>
              <c:idx val="8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5F5D-4C7D-91B8-E367069D5C18}"/>
                </c:ext>
              </c:extLst>
            </c:dLbl>
            <c:dLbl>
              <c:idx val="8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5F5D-4C7D-91B8-E367069D5C18}"/>
                </c:ext>
              </c:extLst>
            </c:dLbl>
            <c:dLbl>
              <c:idx val="8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5F5D-4C7D-91B8-E367069D5C18}"/>
                </c:ext>
              </c:extLst>
            </c:dLbl>
            <c:dLbl>
              <c:idx val="8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5F5D-4C7D-91B8-E367069D5C18}"/>
                </c:ext>
              </c:extLst>
            </c:dLbl>
            <c:dLbl>
              <c:idx val="8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5F5D-4C7D-91B8-E367069D5C18}"/>
                </c:ext>
              </c:extLst>
            </c:dLbl>
            <c:dLbl>
              <c:idx val="8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5F5D-4C7D-91B8-E367069D5C18}"/>
                </c:ext>
              </c:extLst>
            </c:dLbl>
            <c:dLbl>
              <c:idx val="8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5F5D-4C7D-91B8-E367069D5C18}"/>
                </c:ext>
              </c:extLst>
            </c:dLbl>
            <c:spPr>
              <a:solidFill>
                <a:schemeClr val="bg1">
                  <a:alpha val="70000"/>
                </a:schemeClr>
              </a:solidFill>
              <a:ln>
                <a:noFill/>
              </a:ln>
              <a:effectLst/>
            </c:spPr>
            <c:txPr>
              <a:bodyPr wrap="square" lIns="38100" tIns="19050" rIns="38100" bIns="19050" anchor="ctr">
                <a:spAutoFit/>
              </a:bodyPr>
              <a:lstStyle/>
              <a:p>
                <a:pPr>
                  <a:defRPr sz="1200"/>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Script'!$T$5:$T$92</c:f>
              <c:numCache>
                <c:formatCode>General</c:formatCode>
                <c:ptCount val="88"/>
                <c:pt idx="0">
                  <c:v>0.46153846153846156</c:v>
                </c:pt>
                <c:pt idx="1">
                  <c:v>#N/A</c:v>
                </c:pt>
                <c:pt idx="2">
                  <c:v>0.45833333333333331</c:v>
                </c:pt>
                <c:pt idx="3">
                  <c:v>#N/A</c:v>
                </c:pt>
                <c:pt idx="4">
                  <c:v>#N/A</c:v>
                </c:pt>
                <c:pt idx="5">
                  <c:v>#N/A</c:v>
                </c:pt>
                <c:pt idx="6">
                  <c:v>#N/A</c:v>
                </c:pt>
                <c:pt idx="7">
                  <c:v>#N/A</c:v>
                </c:pt>
                <c:pt idx="8">
                  <c:v>0.5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Script'!$J$5:$J$92</c15:f>
                <c15:dlblRangeCache>
                  <c:ptCount val="88"/>
                  <c:pt idx="0">
                    <c:v>Test 1</c:v>
                  </c:pt>
                  <c:pt idx="2">
                    <c:v>Test 2</c:v>
                  </c:pt>
                  <c:pt idx="8">
                    <c:v>Test 3</c:v>
                  </c:pt>
                </c15:dlblRangeCache>
              </c15:datalabelsRange>
            </c:ext>
            <c:ext xmlns:c16="http://schemas.microsoft.com/office/drawing/2014/chart" uri="{C3380CC4-5D6E-409C-BE32-E72D297353CC}">
              <c16:uniqueId val="{00000060-5F5D-4C7D-91B8-E367069D5C18}"/>
            </c:ext>
          </c:extLst>
        </c:ser>
        <c:dLbls>
          <c:showLegendKey val="0"/>
          <c:showVal val="0"/>
          <c:showCatName val="0"/>
          <c:showSerName val="0"/>
          <c:showPercent val="0"/>
          <c:showBubbleSize val="0"/>
        </c:dLbls>
        <c:marker val="1"/>
        <c:smooth val="0"/>
        <c:axId val="157917568"/>
        <c:axId val="157919104"/>
      </c:lineChart>
      <c:dateAx>
        <c:axId val="15791756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9104"/>
        <c:crosses val="autoZero"/>
        <c:auto val="1"/>
        <c:lblOffset val="100"/>
        <c:baseTimeUnit val="days"/>
      </c:dateAx>
      <c:valAx>
        <c:axId val="157919104"/>
        <c:scaling>
          <c:orientation val="minMax"/>
        </c:scaling>
        <c:delete val="0"/>
        <c:axPos val="l"/>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7568"/>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GP'!$B$3</c:f>
          <c:strCache>
            <c:ptCount val="1"/>
            <c:pt idx="0">
              <c:v>Percentage Home Visits with patient initiated GP contact within 48hrs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4427309590290971"/>
        </c:manualLayout>
      </c:layout>
      <c:lineChart>
        <c:grouping val="standard"/>
        <c:varyColors val="0"/>
        <c:ser>
          <c:idx val="1"/>
          <c:order val="0"/>
          <c:tx>
            <c:strRef>
              <c:f>'Run Chart GP'!$C$4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GP'!$C$5:$C$92</c:f>
              <c:numCache>
                <c:formatCode>0</c:formatCode>
                <c:ptCount val="88"/>
                <c:pt idx="0">
                  <c:v>0.15384615384615385</c:v>
                </c:pt>
                <c:pt idx="1">
                  <c:v>0</c:v>
                </c:pt>
                <c:pt idx="2">
                  <c:v>0.16666666666666666</c:v>
                </c:pt>
                <c:pt idx="3">
                  <c:v>0.1</c:v>
                </c:pt>
                <c:pt idx="4">
                  <c:v>0.26923076923076922</c:v>
                </c:pt>
                <c:pt idx="5">
                  <c:v>0.33333333333333331</c:v>
                </c:pt>
                <c:pt idx="6">
                  <c:v>0.16666666666666666</c:v>
                </c:pt>
                <c:pt idx="7">
                  <c:v>0.1875</c:v>
                </c:pt>
                <c:pt idx="8">
                  <c:v>0.15</c:v>
                </c:pt>
                <c:pt idx="9">
                  <c:v>0.1111111111111111</c:v>
                </c:pt>
                <c:pt idx="10">
                  <c:v>0.05</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0-BFDE-429E-B0CA-8A27B365D2EB}"/>
            </c:ext>
          </c:extLst>
        </c:ser>
        <c:ser>
          <c:idx val="0"/>
          <c:order val="1"/>
          <c:tx>
            <c:strRef>
              <c:f>'Run Chart GP'!$D$4</c:f>
              <c:strCache>
                <c:ptCount val="1"/>
                <c:pt idx="0">
                  <c:v>Baseline Median</c:v>
                </c:pt>
              </c:strCache>
            </c:strRef>
          </c:tx>
          <c:spPr>
            <a:ln w="19050" cap="rnd">
              <a:solidFill>
                <a:schemeClr val="accent2"/>
              </a:solidFill>
              <a:round/>
            </a:ln>
            <a:effectLst/>
          </c:spPr>
          <c:marker>
            <c:symbol val="none"/>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GP'!$D$5:$D$92</c:f>
              <c:numCache>
                <c:formatCode>0.0</c:formatCode>
                <c:ptCount val="88"/>
                <c:pt idx="0">
                  <c:v>0.16025641025641024</c:v>
                </c:pt>
                <c:pt idx="1">
                  <c:v>0.16025641025641024</c:v>
                </c:pt>
                <c:pt idx="2">
                  <c:v>0.16025641025641024</c:v>
                </c:pt>
                <c:pt idx="3">
                  <c:v>0.16025641025641024</c:v>
                </c:pt>
                <c:pt idx="4">
                  <c:v>0.16025641025641024</c:v>
                </c:pt>
                <c:pt idx="5">
                  <c:v>0.16025641025641024</c:v>
                </c:pt>
                <c:pt idx="6">
                  <c:v>0.16025641025641024</c:v>
                </c:pt>
                <c:pt idx="7">
                  <c:v>0.16025641025641024</c:v>
                </c:pt>
                <c:pt idx="8">
                  <c:v>0.16025641025641024</c:v>
                </c:pt>
                <c:pt idx="9">
                  <c:v>0.16025641025641024</c:v>
                </c:pt>
                <c:pt idx="10">
                  <c:v>0.16025641025641024</c:v>
                </c:pt>
                <c:pt idx="11">
                  <c:v>0.16025641025641024</c:v>
                </c:pt>
              </c:numCache>
            </c:numRef>
          </c:val>
          <c:smooth val="0"/>
          <c:extLst>
            <c:ext xmlns:c16="http://schemas.microsoft.com/office/drawing/2014/chart" uri="{C3380CC4-5D6E-409C-BE32-E72D297353CC}">
              <c16:uniqueId val="{00000001-BFDE-429E-B0CA-8A27B365D2EB}"/>
            </c:ext>
          </c:extLst>
        </c:ser>
        <c:ser>
          <c:idx val="2"/>
          <c:order val="2"/>
          <c:tx>
            <c:strRef>
              <c:f>'Run Chart GP'!$E$4</c:f>
              <c:strCache>
                <c:ptCount val="1"/>
                <c:pt idx="0">
                  <c:v>Extended Median</c:v>
                </c:pt>
              </c:strCache>
            </c:strRef>
          </c:tx>
          <c:spPr>
            <a:ln w="19050" cap="rnd">
              <a:solidFill>
                <a:schemeClr val="accent2"/>
              </a:solidFill>
              <a:prstDash val="sysDash"/>
              <a:round/>
            </a:ln>
            <a:effectLst/>
          </c:spPr>
          <c:marker>
            <c:symbol val="none"/>
          </c:marker>
          <c:dLbls>
            <c:dLbl>
              <c:idx val="6"/>
              <c:tx>
                <c:rich>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r>
                      <a:rPr lang="en-US" sz="1000"/>
                      <a:t>Baseline median</a:t>
                    </a:r>
                    <a:r>
                      <a:rPr lang="en-US" sz="1000" baseline="0"/>
                      <a:t> = </a:t>
                    </a:r>
                  </a:p>
                  <a:p>
                    <a:pPr>
                      <a:defRPr sz="1000" b="0" i="0" u="none" strike="noStrike" kern="1200" baseline="0">
                        <a:solidFill>
                          <a:sysClr val="windowText" lastClr="000000"/>
                        </a:solidFill>
                        <a:latin typeface="+mn-lt"/>
                        <a:ea typeface="+mn-ea"/>
                        <a:cs typeface="+mn-cs"/>
                      </a:defRPr>
                    </a:pPr>
                    <a:fld id="{C10F7933-3181-4EAC-8808-9883B5128D55}" type="VALUE">
                      <a:rPr lang="en-US" sz="1000"/>
                      <a:pPr>
                        <a:defRPr sz="1000" b="0" i="0" u="none" strike="noStrike" kern="1200" baseline="0">
                          <a:solidFill>
                            <a:sysClr val="windowText" lastClr="000000"/>
                          </a:solidFill>
                          <a:latin typeface="+mn-lt"/>
                          <a:ea typeface="+mn-ea"/>
                          <a:cs typeface="+mn-cs"/>
                        </a:defRPr>
                      </a:pPr>
                      <a:t>[VALUE]</a:t>
                    </a:fld>
                    <a:endParaRPr lang="en-GB"/>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334-4378-B019-30341B28C02F}"/>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GP'!$E$5:$E$92</c:f>
              <c:numCache>
                <c:formatCode>General</c:formatCode>
                <c:ptCount val="88"/>
                <c:pt idx="11" formatCode="0.0">
                  <c:v>0.16025641025641024</c:v>
                </c:pt>
                <c:pt idx="12" formatCode="0.0">
                  <c:v>0.16025641025641024</c:v>
                </c:pt>
                <c:pt idx="13" formatCode="0.0">
                  <c:v>0.16025641025641024</c:v>
                </c:pt>
                <c:pt idx="14" formatCode="0.0">
                  <c:v>0.16025641025641024</c:v>
                </c:pt>
                <c:pt idx="15" formatCode="0.0">
                  <c:v>0.16025641025641024</c:v>
                </c:pt>
                <c:pt idx="16" formatCode="0.0">
                  <c:v>0.16025641025641024</c:v>
                </c:pt>
                <c:pt idx="17" formatCode="0.0">
                  <c:v>0.16025641025641024</c:v>
                </c:pt>
                <c:pt idx="18" formatCode="0.0">
                  <c:v>0.16025641025641024</c:v>
                </c:pt>
                <c:pt idx="19" formatCode="0.0">
                  <c:v>0.16025641025641024</c:v>
                </c:pt>
                <c:pt idx="20" formatCode="0.0">
                  <c:v>0.16025641025641024</c:v>
                </c:pt>
                <c:pt idx="21" formatCode="0.0">
                  <c:v>0.16025641025641024</c:v>
                </c:pt>
                <c:pt idx="22" formatCode="0.0">
                  <c:v>0.16025641025641024</c:v>
                </c:pt>
                <c:pt idx="23" formatCode="0.0">
                  <c:v>0.16025641025641024</c:v>
                </c:pt>
                <c:pt idx="24" formatCode="0.0">
                  <c:v>0.16025641025641024</c:v>
                </c:pt>
                <c:pt idx="25" formatCode="0.0">
                  <c:v>0.16025641025641024</c:v>
                </c:pt>
                <c:pt idx="26" formatCode="0.0">
                  <c:v>0.16025641025641024</c:v>
                </c:pt>
                <c:pt idx="27" formatCode="0.0">
                  <c:v>0.16025641025641024</c:v>
                </c:pt>
                <c:pt idx="28" formatCode="0.0">
                  <c:v>0.16025641025641024</c:v>
                </c:pt>
                <c:pt idx="29" formatCode="0.0">
                  <c:v>0.16025641025641024</c:v>
                </c:pt>
                <c:pt idx="30" formatCode="0.0">
                  <c:v>0.16025641025641024</c:v>
                </c:pt>
                <c:pt idx="31" formatCode="0.0">
                  <c:v>0.16025641025641024</c:v>
                </c:pt>
                <c:pt idx="32" formatCode="0.0">
                  <c:v>0.16025641025641024</c:v>
                </c:pt>
                <c:pt idx="33" formatCode="0.0">
                  <c:v>0.16025641025641024</c:v>
                </c:pt>
                <c:pt idx="34" formatCode="0.0">
                  <c:v>0.16025641025641024</c:v>
                </c:pt>
                <c:pt idx="35" formatCode="0.0">
                  <c:v>0.16025641025641024</c:v>
                </c:pt>
                <c:pt idx="36" formatCode="0.0">
                  <c:v>0.16025641025641024</c:v>
                </c:pt>
                <c:pt idx="37" formatCode="0.0">
                  <c:v>0.16025641025641024</c:v>
                </c:pt>
                <c:pt idx="38" formatCode="0.0">
                  <c:v>0.16025641025641024</c:v>
                </c:pt>
                <c:pt idx="39" formatCode="0.0">
                  <c:v>0.16025641025641024</c:v>
                </c:pt>
                <c:pt idx="40" formatCode="0.0">
                  <c:v>0.16025641025641024</c:v>
                </c:pt>
                <c:pt idx="41" formatCode="0.0">
                  <c:v>0.16025641025641024</c:v>
                </c:pt>
                <c:pt idx="42" formatCode="0.0">
                  <c:v>0.16025641025641024</c:v>
                </c:pt>
                <c:pt idx="43" formatCode="0.0">
                  <c:v>0.16025641025641024</c:v>
                </c:pt>
                <c:pt idx="44" formatCode="0.0">
                  <c:v>0.16025641025641024</c:v>
                </c:pt>
                <c:pt idx="45" formatCode="0.0">
                  <c:v>0.16025641025641024</c:v>
                </c:pt>
                <c:pt idx="46" formatCode="0.0">
                  <c:v>0.16025641025641024</c:v>
                </c:pt>
                <c:pt idx="47" formatCode="0.0">
                  <c:v>0.16025641025641024</c:v>
                </c:pt>
                <c:pt idx="48" formatCode="0.0">
                  <c:v>0.16025641025641024</c:v>
                </c:pt>
                <c:pt idx="49" formatCode="0.0">
                  <c:v>0.16025641025641024</c:v>
                </c:pt>
                <c:pt idx="50" formatCode="0.0">
                  <c:v>0.16025641025641024</c:v>
                </c:pt>
                <c:pt idx="51" formatCode="0.0">
                  <c:v>0.16025641025641024</c:v>
                </c:pt>
                <c:pt idx="52" formatCode="0.0">
                  <c:v>0.16025641025641024</c:v>
                </c:pt>
                <c:pt idx="53" formatCode="0.0">
                  <c:v>0.16025641025641024</c:v>
                </c:pt>
                <c:pt idx="54" formatCode="0.0">
                  <c:v>0.16025641025641024</c:v>
                </c:pt>
                <c:pt idx="55" formatCode="0.0">
                  <c:v>0.16025641025641024</c:v>
                </c:pt>
                <c:pt idx="56" formatCode="0.0">
                  <c:v>0.16025641025641024</c:v>
                </c:pt>
                <c:pt idx="57" formatCode="0.0">
                  <c:v>0.16025641025641024</c:v>
                </c:pt>
                <c:pt idx="58" formatCode="0.0">
                  <c:v>0.16025641025641024</c:v>
                </c:pt>
                <c:pt idx="59" formatCode="0.0">
                  <c:v>0.16025641025641024</c:v>
                </c:pt>
                <c:pt idx="60" formatCode="0.0">
                  <c:v>0.16025641025641024</c:v>
                </c:pt>
                <c:pt idx="61" formatCode="0.0">
                  <c:v>0.16025641025641024</c:v>
                </c:pt>
                <c:pt idx="62" formatCode="0.0">
                  <c:v>0.16025641025641024</c:v>
                </c:pt>
                <c:pt idx="63" formatCode="0.0">
                  <c:v>0.16025641025641024</c:v>
                </c:pt>
                <c:pt idx="64" formatCode="0.0">
                  <c:v>0.16025641025641024</c:v>
                </c:pt>
                <c:pt idx="65" formatCode="0.0">
                  <c:v>0.16025641025641024</c:v>
                </c:pt>
                <c:pt idx="66" formatCode="0.0">
                  <c:v>0.16025641025641024</c:v>
                </c:pt>
                <c:pt idx="67" formatCode="0.0">
                  <c:v>0.16025641025641024</c:v>
                </c:pt>
                <c:pt idx="68" formatCode="0.0">
                  <c:v>0.16025641025641024</c:v>
                </c:pt>
                <c:pt idx="69" formatCode="0.0">
                  <c:v>0.16025641025641024</c:v>
                </c:pt>
                <c:pt idx="70" formatCode="0.0">
                  <c:v>0.16025641025641024</c:v>
                </c:pt>
                <c:pt idx="71" formatCode="0.0">
                  <c:v>0.16025641025641024</c:v>
                </c:pt>
                <c:pt idx="72" formatCode="0.0">
                  <c:v>0.16025641025641024</c:v>
                </c:pt>
                <c:pt idx="73" formatCode="0.0">
                  <c:v>0.16025641025641024</c:v>
                </c:pt>
                <c:pt idx="74" formatCode="0.0">
                  <c:v>0.16025641025641024</c:v>
                </c:pt>
                <c:pt idx="75" formatCode="0.0">
                  <c:v>0.16025641025641024</c:v>
                </c:pt>
                <c:pt idx="76" formatCode="0.0">
                  <c:v>0.16025641025641024</c:v>
                </c:pt>
                <c:pt idx="77" formatCode="0.0">
                  <c:v>0.16025641025641024</c:v>
                </c:pt>
                <c:pt idx="78" formatCode="0.0">
                  <c:v>0.16025641025641024</c:v>
                </c:pt>
                <c:pt idx="79" formatCode="0.0">
                  <c:v>0.16025641025641024</c:v>
                </c:pt>
                <c:pt idx="80" formatCode="0.0">
                  <c:v>0.16025641025641024</c:v>
                </c:pt>
                <c:pt idx="81" formatCode="0.0">
                  <c:v>0.16025641025641024</c:v>
                </c:pt>
                <c:pt idx="82" formatCode="0.0">
                  <c:v>0.16025641025641024</c:v>
                </c:pt>
                <c:pt idx="83" formatCode="0.0">
                  <c:v>0.16025641025641024</c:v>
                </c:pt>
                <c:pt idx="84" formatCode="0.0">
                  <c:v>0.16025641025641024</c:v>
                </c:pt>
                <c:pt idx="85" formatCode="0.0">
                  <c:v>0.16025641025641024</c:v>
                </c:pt>
                <c:pt idx="86" formatCode="0.0">
                  <c:v>0.16025641025641024</c:v>
                </c:pt>
                <c:pt idx="87" formatCode="0.0">
                  <c:v>0.16025641025641024</c:v>
                </c:pt>
              </c:numCache>
            </c:numRef>
          </c:val>
          <c:smooth val="0"/>
          <c:extLst>
            <c:ext xmlns:c16="http://schemas.microsoft.com/office/drawing/2014/chart" uri="{C3380CC4-5D6E-409C-BE32-E72D297353CC}">
              <c16:uniqueId val="{00000003-BFDE-429E-B0CA-8A27B365D2EB}"/>
            </c:ext>
          </c:extLst>
        </c:ser>
        <c:ser>
          <c:idx val="3"/>
          <c:order val="3"/>
          <c:tx>
            <c:strRef>
              <c:f>'Run Chart GP'!$F$4</c:f>
              <c:strCache>
                <c:ptCount val="1"/>
                <c:pt idx="0">
                  <c:v>New Median</c:v>
                </c:pt>
              </c:strCache>
            </c:strRef>
          </c:tx>
          <c:spPr>
            <a:ln w="19050" cap="rnd">
              <a:solidFill>
                <a:schemeClr val="accent2"/>
              </a:solidFill>
              <a:round/>
            </a:ln>
            <a:effectLst/>
          </c:spPr>
          <c:marker>
            <c:symbol val="none"/>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GP'!$F$5:$F$92</c:f>
              <c:numCache>
                <c:formatCode>General</c:formatCode>
                <c:ptCount val="88"/>
              </c:numCache>
            </c:numRef>
          </c:val>
          <c:smooth val="0"/>
          <c:extLst>
            <c:ext xmlns:c16="http://schemas.microsoft.com/office/drawing/2014/chart" uri="{C3380CC4-5D6E-409C-BE32-E72D297353CC}">
              <c16:uniqueId val="{00000004-BFDE-429E-B0CA-8A27B365D2EB}"/>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5-BFDE-429E-B0CA-8A27B365D2EB}"/>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BFDE-429E-B0CA-8A27B365D2EB}"/>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7-BFDE-429E-B0CA-8A27B365D2EB}"/>
            </c:ext>
          </c:extLst>
        </c:ser>
        <c:ser>
          <c:idx val="7"/>
          <c:order val="7"/>
          <c:tx>
            <c:v>Label series</c:v>
          </c:tx>
          <c:spPr>
            <a:ln>
              <a:noFill/>
            </a:ln>
          </c:spPr>
          <c:marker>
            <c:symbol val="none"/>
          </c:marker>
          <c:dLbls>
            <c:dLbl>
              <c:idx val="0"/>
              <c:layout/>
              <c:tx>
                <c:rich>
                  <a:bodyPr/>
                  <a:lstStyle/>
                  <a:p>
                    <a:fld id="{28F0A6D2-79A5-4987-904C-556097C65A9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FDE-429E-B0CA-8A27B365D2EB}"/>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DE-429E-B0CA-8A27B365D2EB}"/>
                </c:ext>
              </c:extLst>
            </c:dLbl>
            <c:dLbl>
              <c:idx val="2"/>
              <c:layout/>
              <c:tx>
                <c:rich>
                  <a:bodyPr/>
                  <a:lstStyle/>
                  <a:p>
                    <a:fld id="{F76CB6AE-4666-4A4C-A4EF-10DD6AA890D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BFDE-429E-B0CA-8A27B365D2EB}"/>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DE-429E-B0CA-8A27B365D2EB}"/>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DE-429E-B0CA-8A27B365D2EB}"/>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DE-429E-B0CA-8A27B365D2EB}"/>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DE-429E-B0CA-8A27B365D2EB}"/>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DE-429E-B0CA-8A27B365D2EB}"/>
                </c:ext>
              </c:extLst>
            </c:dLbl>
            <c:dLbl>
              <c:idx val="8"/>
              <c:layout/>
              <c:tx>
                <c:rich>
                  <a:bodyPr/>
                  <a:lstStyle/>
                  <a:p>
                    <a:fld id="{2E01E46F-7069-4D20-861E-290CA306964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BFDE-429E-B0CA-8A27B365D2EB}"/>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FDE-429E-B0CA-8A27B365D2EB}"/>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DE-429E-B0CA-8A27B365D2EB}"/>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DE-429E-B0CA-8A27B365D2EB}"/>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FDE-429E-B0CA-8A27B365D2EB}"/>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FDE-429E-B0CA-8A27B365D2EB}"/>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FDE-429E-B0CA-8A27B365D2EB}"/>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FDE-429E-B0CA-8A27B365D2EB}"/>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FDE-429E-B0CA-8A27B365D2EB}"/>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FDE-429E-B0CA-8A27B365D2EB}"/>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FDE-429E-B0CA-8A27B365D2EB}"/>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FDE-429E-B0CA-8A27B365D2EB}"/>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FDE-429E-B0CA-8A27B365D2EB}"/>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FDE-429E-B0CA-8A27B365D2EB}"/>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FDE-429E-B0CA-8A27B365D2EB}"/>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FDE-429E-B0CA-8A27B365D2EB}"/>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FDE-429E-B0CA-8A27B365D2EB}"/>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FDE-429E-B0CA-8A27B365D2EB}"/>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FDE-429E-B0CA-8A27B365D2EB}"/>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FDE-429E-B0CA-8A27B365D2EB}"/>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FDE-429E-B0CA-8A27B365D2EB}"/>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FDE-429E-B0CA-8A27B365D2EB}"/>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FDE-429E-B0CA-8A27B365D2EB}"/>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FDE-429E-B0CA-8A27B365D2EB}"/>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FDE-429E-B0CA-8A27B365D2EB}"/>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FDE-429E-B0CA-8A27B365D2EB}"/>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FDE-429E-B0CA-8A27B365D2EB}"/>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FDE-429E-B0CA-8A27B365D2EB}"/>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FDE-429E-B0CA-8A27B365D2EB}"/>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FDE-429E-B0CA-8A27B365D2EB}"/>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FDE-429E-B0CA-8A27B365D2EB}"/>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BFDE-429E-B0CA-8A27B365D2EB}"/>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BFDE-429E-B0CA-8A27B365D2EB}"/>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FDE-429E-B0CA-8A27B365D2EB}"/>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BFDE-429E-B0CA-8A27B365D2EB}"/>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BFDE-429E-B0CA-8A27B365D2EB}"/>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BFDE-429E-B0CA-8A27B365D2EB}"/>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BFDE-429E-B0CA-8A27B365D2EB}"/>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BFDE-429E-B0CA-8A27B365D2EB}"/>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BFDE-429E-B0CA-8A27B365D2EB}"/>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BFDE-429E-B0CA-8A27B365D2EB}"/>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FDE-429E-B0CA-8A27B365D2EB}"/>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FDE-429E-B0CA-8A27B365D2EB}"/>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FDE-429E-B0CA-8A27B365D2EB}"/>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FDE-429E-B0CA-8A27B365D2EB}"/>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FDE-429E-B0CA-8A27B365D2EB}"/>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FDE-429E-B0CA-8A27B365D2EB}"/>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BFDE-429E-B0CA-8A27B365D2EB}"/>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BFDE-429E-B0CA-8A27B365D2EB}"/>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BFDE-429E-B0CA-8A27B365D2EB}"/>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BFDE-429E-B0CA-8A27B365D2EB}"/>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BFDE-429E-B0CA-8A27B365D2EB}"/>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BFDE-429E-B0CA-8A27B365D2EB}"/>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BFDE-429E-B0CA-8A27B365D2EB}"/>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BFDE-429E-B0CA-8A27B365D2EB}"/>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BFDE-429E-B0CA-8A27B365D2EB}"/>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BFDE-429E-B0CA-8A27B365D2EB}"/>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BFDE-429E-B0CA-8A27B365D2EB}"/>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BFDE-429E-B0CA-8A27B365D2EB}"/>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BFDE-429E-B0CA-8A27B365D2EB}"/>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BFDE-429E-B0CA-8A27B365D2EB}"/>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BFDE-429E-B0CA-8A27B365D2EB}"/>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BFDE-429E-B0CA-8A27B365D2EB}"/>
                </c:ext>
              </c:extLst>
            </c:dLbl>
            <c:dLbl>
              <c:idx val="7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BFDE-429E-B0CA-8A27B365D2EB}"/>
                </c:ext>
              </c:extLst>
            </c:dLbl>
            <c:dLbl>
              <c:idx val="7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BFDE-429E-B0CA-8A27B365D2EB}"/>
                </c:ext>
              </c:extLst>
            </c:dLbl>
            <c:dLbl>
              <c:idx val="7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BFDE-429E-B0CA-8A27B365D2EB}"/>
                </c:ext>
              </c:extLst>
            </c:dLbl>
            <c:dLbl>
              <c:idx val="7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BFDE-429E-B0CA-8A27B365D2EB}"/>
                </c:ext>
              </c:extLst>
            </c:dLbl>
            <c:dLbl>
              <c:idx val="7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BFDE-429E-B0CA-8A27B365D2EB}"/>
                </c:ext>
              </c:extLst>
            </c:dLbl>
            <c:dLbl>
              <c:idx val="7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BFDE-429E-B0CA-8A27B365D2EB}"/>
                </c:ext>
              </c:extLst>
            </c:dLbl>
            <c:dLbl>
              <c:idx val="7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BFDE-429E-B0CA-8A27B365D2EB}"/>
                </c:ext>
              </c:extLst>
            </c:dLbl>
            <c:dLbl>
              <c:idx val="7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BFDE-429E-B0CA-8A27B365D2EB}"/>
                </c:ext>
              </c:extLst>
            </c:dLbl>
            <c:dLbl>
              <c:idx val="7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BFDE-429E-B0CA-8A27B365D2EB}"/>
                </c:ext>
              </c:extLst>
            </c:dLbl>
            <c:dLbl>
              <c:idx val="8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BFDE-429E-B0CA-8A27B365D2EB}"/>
                </c:ext>
              </c:extLst>
            </c:dLbl>
            <c:dLbl>
              <c:idx val="8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BFDE-429E-B0CA-8A27B365D2EB}"/>
                </c:ext>
              </c:extLst>
            </c:dLbl>
            <c:dLbl>
              <c:idx val="8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BFDE-429E-B0CA-8A27B365D2EB}"/>
                </c:ext>
              </c:extLst>
            </c:dLbl>
            <c:dLbl>
              <c:idx val="8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BFDE-429E-B0CA-8A27B365D2EB}"/>
                </c:ext>
              </c:extLst>
            </c:dLbl>
            <c:dLbl>
              <c:idx val="8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BFDE-429E-B0CA-8A27B365D2EB}"/>
                </c:ext>
              </c:extLst>
            </c:dLbl>
            <c:dLbl>
              <c:idx val="8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BFDE-429E-B0CA-8A27B365D2EB}"/>
                </c:ext>
              </c:extLst>
            </c:dLbl>
            <c:dLbl>
              <c:idx val="8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BFDE-429E-B0CA-8A27B365D2EB}"/>
                </c:ext>
              </c:extLst>
            </c:dLbl>
            <c:dLbl>
              <c:idx val="8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BFDE-429E-B0CA-8A27B365D2EB}"/>
                </c:ext>
              </c:extLst>
            </c:dLbl>
            <c:spPr>
              <a:solidFill>
                <a:schemeClr val="bg1">
                  <a:alpha val="70000"/>
                </a:schemeClr>
              </a:solidFill>
              <a:ln>
                <a:noFill/>
              </a:ln>
              <a:effectLst/>
            </c:spPr>
            <c:txPr>
              <a:bodyPr wrap="square" lIns="38100" tIns="19050" rIns="38100" bIns="19050" anchor="ctr">
                <a:spAutoFit/>
              </a:bodyPr>
              <a:lstStyle/>
              <a:p>
                <a:pPr>
                  <a:defRPr sz="1200"/>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'Run Chart GP'!$A$5:$A$92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GP'!$T$5:$T$92</c:f>
              <c:numCache>
                <c:formatCode>General</c:formatCode>
                <c:ptCount val="88"/>
                <c:pt idx="0">
                  <c:v>0.15384615384615385</c:v>
                </c:pt>
                <c:pt idx="1">
                  <c:v>#N/A</c:v>
                </c:pt>
                <c:pt idx="2">
                  <c:v>0.16666666666666666</c:v>
                </c:pt>
                <c:pt idx="3">
                  <c:v>#N/A</c:v>
                </c:pt>
                <c:pt idx="4">
                  <c:v>#N/A</c:v>
                </c:pt>
                <c:pt idx="5">
                  <c:v>#N/A</c:v>
                </c:pt>
                <c:pt idx="6">
                  <c:v>#N/A</c:v>
                </c:pt>
                <c:pt idx="7">
                  <c:v>#N/A</c:v>
                </c:pt>
                <c:pt idx="8">
                  <c:v>0.15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GP'!$J$5:$J$92</c15:f>
                <c15:dlblRangeCache>
                  <c:ptCount val="88"/>
                  <c:pt idx="0">
                    <c:v>Test 1</c:v>
                  </c:pt>
                  <c:pt idx="2">
                    <c:v>Test 2</c:v>
                  </c:pt>
                  <c:pt idx="8">
                    <c:v>Test 3</c:v>
                  </c:pt>
                </c15:dlblRangeCache>
              </c15:datalabelsRange>
            </c:ext>
            <c:ext xmlns:c16="http://schemas.microsoft.com/office/drawing/2014/chart" uri="{C3380CC4-5D6E-409C-BE32-E72D297353CC}">
              <c16:uniqueId val="{00000060-BFDE-429E-B0CA-8A27B365D2EB}"/>
            </c:ext>
          </c:extLst>
        </c:ser>
        <c:dLbls>
          <c:showLegendKey val="0"/>
          <c:showVal val="0"/>
          <c:showCatName val="0"/>
          <c:showSerName val="0"/>
          <c:showPercent val="0"/>
          <c:showBubbleSize val="0"/>
        </c:dLbls>
        <c:marker val="1"/>
        <c:smooth val="0"/>
        <c:axId val="158451968"/>
        <c:axId val="158466048"/>
      </c:lineChart>
      <c:dateAx>
        <c:axId val="15845196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466048"/>
        <c:crosses val="autoZero"/>
        <c:auto val="1"/>
        <c:lblOffset val="100"/>
        <c:baseTimeUnit val="days"/>
      </c:dateAx>
      <c:valAx>
        <c:axId val="158466048"/>
        <c:scaling>
          <c:orientation val="minMax"/>
        </c:scaling>
        <c:delete val="0"/>
        <c:axPos val="l"/>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451968"/>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Admit'!$B$3</c:f>
          <c:strCache>
            <c:ptCount val="1"/>
            <c:pt idx="0">
              <c:v>Percentage Home Visits admitted within 72 hrs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4849265060450498"/>
          <c:w val="0.88284119197372324"/>
          <c:h val="0.5954785051723237"/>
        </c:manualLayout>
      </c:layout>
      <c:lineChart>
        <c:grouping val="standard"/>
        <c:varyColors val="0"/>
        <c:ser>
          <c:idx val="1"/>
          <c:order val="0"/>
          <c:tx>
            <c:strRef>
              <c:f>'Run Chart Admit'!$C$4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Admit'!$C$5:$C$92</c:f>
              <c:numCache>
                <c:formatCode>0</c:formatCode>
                <c:ptCount val="88"/>
                <c:pt idx="0">
                  <c:v>0.30769230769230771</c:v>
                </c:pt>
                <c:pt idx="1">
                  <c:v>0.2857142857142857</c:v>
                </c:pt>
                <c:pt idx="2">
                  <c:v>0.29166666666666669</c:v>
                </c:pt>
                <c:pt idx="3">
                  <c:v>0.26666666666666666</c:v>
                </c:pt>
                <c:pt idx="4">
                  <c:v>0.15384615384615385</c:v>
                </c:pt>
                <c:pt idx="5">
                  <c:v>0.29166666666666669</c:v>
                </c:pt>
                <c:pt idx="6">
                  <c:v>8.3333333333333329E-2</c:v>
                </c:pt>
                <c:pt idx="7">
                  <c:v>0.25</c:v>
                </c:pt>
                <c:pt idx="8">
                  <c:v>0.1</c:v>
                </c:pt>
                <c:pt idx="9">
                  <c:v>0.14814814814814814</c:v>
                </c:pt>
                <c:pt idx="10">
                  <c:v>0.15</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0-79DA-446F-82E0-CBCC27DF7169}"/>
            </c:ext>
          </c:extLst>
        </c:ser>
        <c:ser>
          <c:idx val="0"/>
          <c:order val="1"/>
          <c:tx>
            <c:strRef>
              <c:f>'Run Chart Admit'!$D$4</c:f>
              <c:strCache>
                <c:ptCount val="1"/>
                <c:pt idx="0">
                  <c:v>Baseline Median</c:v>
                </c:pt>
              </c:strCache>
            </c:strRef>
          </c:tx>
          <c:spPr>
            <a:ln w="19050" cap="rnd">
              <a:solidFill>
                <a:schemeClr val="accent2"/>
              </a:solidFill>
              <a:round/>
            </a:ln>
            <a:effectLst/>
          </c:spPr>
          <c:marker>
            <c:symbol val="none"/>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Admit'!$D$5:$D$92</c:f>
              <c:numCache>
                <c:formatCode>0.0</c:formatCode>
                <c:ptCount val="88"/>
                <c:pt idx="0">
                  <c:v>0.28869047619047616</c:v>
                </c:pt>
                <c:pt idx="1">
                  <c:v>0.28869047619047616</c:v>
                </c:pt>
                <c:pt idx="2">
                  <c:v>0.28869047619047616</c:v>
                </c:pt>
                <c:pt idx="3">
                  <c:v>0.28869047619047616</c:v>
                </c:pt>
                <c:pt idx="4">
                  <c:v>0.28869047619047616</c:v>
                </c:pt>
                <c:pt idx="5">
                  <c:v>0.28869047619047616</c:v>
                </c:pt>
                <c:pt idx="6">
                  <c:v>0.28869047619047616</c:v>
                </c:pt>
                <c:pt idx="7">
                  <c:v>0.28869047619047616</c:v>
                </c:pt>
                <c:pt idx="8">
                  <c:v>0.28869047619047616</c:v>
                </c:pt>
                <c:pt idx="9">
                  <c:v>0.28869047619047616</c:v>
                </c:pt>
                <c:pt idx="10">
                  <c:v>0.28869047619047616</c:v>
                </c:pt>
                <c:pt idx="11">
                  <c:v>0.28869047619047616</c:v>
                </c:pt>
              </c:numCache>
            </c:numRef>
          </c:val>
          <c:smooth val="0"/>
          <c:extLst>
            <c:ext xmlns:c16="http://schemas.microsoft.com/office/drawing/2014/chart" uri="{C3380CC4-5D6E-409C-BE32-E72D297353CC}">
              <c16:uniqueId val="{00000001-79DA-446F-82E0-CBCC27DF7169}"/>
            </c:ext>
          </c:extLst>
        </c:ser>
        <c:ser>
          <c:idx val="2"/>
          <c:order val="2"/>
          <c:tx>
            <c:strRef>
              <c:f>'Run Chart Admit'!$E$4</c:f>
              <c:strCache>
                <c:ptCount val="1"/>
                <c:pt idx="0">
                  <c:v>Extended Median</c:v>
                </c:pt>
              </c:strCache>
            </c:strRef>
          </c:tx>
          <c:spPr>
            <a:ln w="19050" cap="rnd">
              <a:solidFill>
                <a:schemeClr val="accent2"/>
              </a:solidFill>
              <a:prstDash val="sysDash"/>
              <a:round/>
            </a:ln>
            <a:effectLst/>
          </c:spPr>
          <c:marker>
            <c:symbol val="none"/>
          </c:marker>
          <c:dLbls>
            <c:dLbl>
              <c:idx val="6"/>
              <c:tx>
                <c:rich>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mn-lt"/>
                        <a:ea typeface="+mn-ea"/>
                        <a:cs typeface="+mn-cs"/>
                      </a:defRPr>
                    </a:pPr>
                    <a:r>
                      <a:rPr lang="en-US" sz="1000"/>
                      <a:t>Baseline median =</a:t>
                    </a:r>
                    <a:r>
                      <a:rPr lang="en-US" sz="1000" baseline="0"/>
                      <a:t> </a:t>
                    </a:r>
                    <a:fld id="{31B2DC85-391D-4CEF-BAC3-C39E5F903D85}" type="VALUE">
                      <a:rPr lang="en-US" sz="1000"/>
                      <a:pPr>
                        <a:defRPr sz="1000" b="0" i="0" u="none" strike="noStrike" kern="1200" baseline="0">
                          <a:solidFill>
                            <a:sysClr val="windowText" lastClr="000000"/>
                          </a:solidFill>
                          <a:latin typeface="+mn-lt"/>
                          <a:ea typeface="+mn-ea"/>
                          <a:cs typeface="+mn-cs"/>
                        </a:defRPr>
                      </a:pPr>
                      <a:t>[VALUE]</a:t>
                    </a:fld>
                    <a:endParaRPr lang="en-US" sz="1000" baseline="0"/>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48B4-4E2A-88B7-70F9D724F8AA}"/>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Admit'!$E$5:$E$92</c:f>
              <c:numCache>
                <c:formatCode>General</c:formatCode>
                <c:ptCount val="88"/>
                <c:pt idx="11" formatCode="0.0">
                  <c:v>0.28869047619047616</c:v>
                </c:pt>
                <c:pt idx="12" formatCode="0.0">
                  <c:v>0.28869047619047616</c:v>
                </c:pt>
                <c:pt idx="13" formatCode="0.0">
                  <c:v>0.28869047619047616</c:v>
                </c:pt>
                <c:pt idx="14" formatCode="0.0">
                  <c:v>0.28869047619047616</c:v>
                </c:pt>
                <c:pt idx="15" formatCode="0.0">
                  <c:v>0.28869047619047616</c:v>
                </c:pt>
                <c:pt idx="16" formatCode="0.0">
                  <c:v>0.28869047619047616</c:v>
                </c:pt>
                <c:pt idx="17" formatCode="0.0">
                  <c:v>0.28869047619047616</c:v>
                </c:pt>
                <c:pt idx="18" formatCode="0.0">
                  <c:v>0.28869047619047616</c:v>
                </c:pt>
                <c:pt idx="19" formatCode="0.0">
                  <c:v>0.28869047619047616</c:v>
                </c:pt>
                <c:pt idx="20" formatCode="0.0">
                  <c:v>0.28869047619047616</c:v>
                </c:pt>
                <c:pt idx="21" formatCode="0.0">
                  <c:v>0.28869047619047616</c:v>
                </c:pt>
                <c:pt idx="22" formatCode="0.0">
                  <c:v>0.28869047619047616</c:v>
                </c:pt>
                <c:pt idx="23" formatCode="0.0">
                  <c:v>0.28869047619047616</c:v>
                </c:pt>
                <c:pt idx="24" formatCode="0.0">
                  <c:v>0.28869047619047616</c:v>
                </c:pt>
                <c:pt idx="25" formatCode="0.0">
                  <c:v>0.28869047619047616</c:v>
                </c:pt>
                <c:pt idx="26" formatCode="0.0">
                  <c:v>0.28869047619047616</c:v>
                </c:pt>
                <c:pt idx="27" formatCode="0.0">
                  <c:v>0.28869047619047616</c:v>
                </c:pt>
                <c:pt idx="28" formatCode="0.0">
                  <c:v>0.28869047619047616</c:v>
                </c:pt>
                <c:pt idx="29" formatCode="0.0">
                  <c:v>0.28869047619047616</c:v>
                </c:pt>
                <c:pt idx="30" formatCode="0.0">
                  <c:v>0.28869047619047616</c:v>
                </c:pt>
                <c:pt idx="31" formatCode="0.0">
                  <c:v>0.28869047619047616</c:v>
                </c:pt>
                <c:pt idx="32" formatCode="0.0">
                  <c:v>0.28869047619047616</c:v>
                </c:pt>
                <c:pt idx="33" formatCode="0.0">
                  <c:v>0.28869047619047616</c:v>
                </c:pt>
                <c:pt idx="34" formatCode="0.0">
                  <c:v>0.28869047619047616</c:v>
                </c:pt>
                <c:pt idx="35" formatCode="0.0">
                  <c:v>0.28869047619047616</c:v>
                </c:pt>
                <c:pt idx="36" formatCode="0.0">
                  <c:v>0.28869047619047616</c:v>
                </c:pt>
                <c:pt idx="37" formatCode="0.0">
                  <c:v>0.28869047619047616</c:v>
                </c:pt>
                <c:pt idx="38" formatCode="0.0">
                  <c:v>0.28869047619047616</c:v>
                </c:pt>
                <c:pt idx="39" formatCode="0.0">
                  <c:v>0.28869047619047616</c:v>
                </c:pt>
                <c:pt idx="40" formatCode="0.0">
                  <c:v>0.28869047619047616</c:v>
                </c:pt>
                <c:pt idx="41" formatCode="0.0">
                  <c:v>0.28869047619047616</c:v>
                </c:pt>
                <c:pt idx="42" formatCode="0.0">
                  <c:v>0.28869047619047616</c:v>
                </c:pt>
                <c:pt idx="43" formatCode="0.0">
                  <c:v>0.28869047619047616</c:v>
                </c:pt>
                <c:pt idx="44" formatCode="0.0">
                  <c:v>0.28869047619047616</c:v>
                </c:pt>
                <c:pt idx="45" formatCode="0.0">
                  <c:v>0.28869047619047616</c:v>
                </c:pt>
                <c:pt idx="46" formatCode="0.0">
                  <c:v>0.28869047619047616</c:v>
                </c:pt>
                <c:pt idx="47" formatCode="0.0">
                  <c:v>0.28869047619047616</c:v>
                </c:pt>
                <c:pt idx="48" formatCode="0.0">
                  <c:v>0.28869047619047616</c:v>
                </c:pt>
                <c:pt idx="49" formatCode="0.0">
                  <c:v>0.28869047619047616</c:v>
                </c:pt>
                <c:pt idx="50" formatCode="0.0">
                  <c:v>0.28869047619047616</c:v>
                </c:pt>
                <c:pt idx="51" formatCode="0.0">
                  <c:v>0.28869047619047616</c:v>
                </c:pt>
                <c:pt idx="52" formatCode="0.0">
                  <c:v>0.28869047619047616</c:v>
                </c:pt>
                <c:pt idx="53" formatCode="0.0">
                  <c:v>0.28869047619047616</c:v>
                </c:pt>
                <c:pt idx="54" formatCode="0.0">
                  <c:v>0.28869047619047616</c:v>
                </c:pt>
                <c:pt idx="55" formatCode="0.0">
                  <c:v>0.28869047619047616</c:v>
                </c:pt>
                <c:pt idx="56" formatCode="0.0">
                  <c:v>0.28869047619047616</c:v>
                </c:pt>
                <c:pt idx="57" formatCode="0.0">
                  <c:v>0.28869047619047616</c:v>
                </c:pt>
                <c:pt idx="58" formatCode="0.0">
                  <c:v>0.28869047619047616</c:v>
                </c:pt>
                <c:pt idx="59" formatCode="0.0">
                  <c:v>0.28869047619047616</c:v>
                </c:pt>
                <c:pt idx="60" formatCode="0.0">
                  <c:v>0.28869047619047616</c:v>
                </c:pt>
                <c:pt idx="61" formatCode="0.0">
                  <c:v>0.28869047619047616</c:v>
                </c:pt>
                <c:pt idx="62" formatCode="0.0">
                  <c:v>0.28869047619047616</c:v>
                </c:pt>
                <c:pt idx="63" formatCode="0.0">
                  <c:v>0.28869047619047616</c:v>
                </c:pt>
                <c:pt idx="64" formatCode="0.0">
                  <c:v>0.28869047619047616</c:v>
                </c:pt>
                <c:pt idx="65" formatCode="0.0">
                  <c:v>0.28869047619047616</c:v>
                </c:pt>
                <c:pt idx="66" formatCode="0.0">
                  <c:v>0.28869047619047616</c:v>
                </c:pt>
                <c:pt idx="67" formatCode="0.0">
                  <c:v>0.28869047619047616</c:v>
                </c:pt>
                <c:pt idx="68" formatCode="0.0">
                  <c:v>0.28869047619047616</c:v>
                </c:pt>
                <c:pt idx="69" formatCode="0.0">
                  <c:v>0.28869047619047616</c:v>
                </c:pt>
                <c:pt idx="70" formatCode="0.0">
                  <c:v>0.28869047619047616</c:v>
                </c:pt>
                <c:pt idx="71" formatCode="0.0">
                  <c:v>0.28869047619047616</c:v>
                </c:pt>
                <c:pt idx="72" formatCode="0.0">
                  <c:v>0.28869047619047616</c:v>
                </c:pt>
                <c:pt idx="73" formatCode="0.0">
                  <c:v>0.28869047619047616</c:v>
                </c:pt>
                <c:pt idx="74" formatCode="0.0">
                  <c:v>0.28869047619047616</c:v>
                </c:pt>
                <c:pt idx="75" formatCode="0.0">
                  <c:v>0.28869047619047616</c:v>
                </c:pt>
                <c:pt idx="76" formatCode="0.0">
                  <c:v>0.28869047619047616</c:v>
                </c:pt>
                <c:pt idx="77" formatCode="0.0">
                  <c:v>0.28869047619047616</c:v>
                </c:pt>
                <c:pt idx="78" formatCode="0.0">
                  <c:v>0.28869047619047616</c:v>
                </c:pt>
                <c:pt idx="79" formatCode="0.0">
                  <c:v>0.28869047619047616</c:v>
                </c:pt>
                <c:pt idx="80" formatCode="0.0">
                  <c:v>0.28869047619047616</c:v>
                </c:pt>
                <c:pt idx="81" formatCode="0.0">
                  <c:v>0.28869047619047616</c:v>
                </c:pt>
                <c:pt idx="82" formatCode="0.0">
                  <c:v>0.28869047619047616</c:v>
                </c:pt>
                <c:pt idx="83" formatCode="0.0">
                  <c:v>0.28869047619047616</c:v>
                </c:pt>
                <c:pt idx="84" formatCode="0.0">
                  <c:v>0.28869047619047616</c:v>
                </c:pt>
                <c:pt idx="85" formatCode="0.0">
                  <c:v>0.28869047619047616</c:v>
                </c:pt>
                <c:pt idx="86" formatCode="0.0">
                  <c:v>0.28869047619047616</c:v>
                </c:pt>
                <c:pt idx="87" formatCode="0.0">
                  <c:v>0.28869047619047616</c:v>
                </c:pt>
              </c:numCache>
            </c:numRef>
          </c:val>
          <c:smooth val="0"/>
          <c:extLst>
            <c:ext xmlns:c16="http://schemas.microsoft.com/office/drawing/2014/chart" uri="{C3380CC4-5D6E-409C-BE32-E72D297353CC}">
              <c16:uniqueId val="{00000003-79DA-446F-82E0-CBCC27DF7169}"/>
            </c:ext>
          </c:extLst>
        </c:ser>
        <c:ser>
          <c:idx val="3"/>
          <c:order val="3"/>
          <c:tx>
            <c:strRef>
              <c:f>'Run Chart Admit'!$F$4</c:f>
              <c:strCache>
                <c:ptCount val="1"/>
                <c:pt idx="0">
                  <c:v>New Median</c:v>
                </c:pt>
              </c:strCache>
            </c:strRef>
          </c:tx>
          <c:spPr>
            <a:ln w="19050" cap="rnd">
              <a:solidFill>
                <a:schemeClr val="accent2"/>
              </a:solidFill>
              <a:round/>
            </a:ln>
            <a:effectLst/>
          </c:spPr>
          <c:marker>
            <c:symbol val="none"/>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Admit'!$F$5:$F$92</c:f>
              <c:numCache>
                <c:formatCode>General</c:formatCode>
                <c:ptCount val="88"/>
              </c:numCache>
            </c:numRef>
          </c:val>
          <c:smooth val="0"/>
          <c:extLst>
            <c:ext xmlns:c16="http://schemas.microsoft.com/office/drawing/2014/chart" uri="{C3380CC4-5D6E-409C-BE32-E72D297353CC}">
              <c16:uniqueId val="{00000004-79DA-446F-82E0-CBCC27DF7169}"/>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5-79DA-446F-82E0-CBCC27DF7169}"/>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79DA-446F-82E0-CBCC27DF7169}"/>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7-79DA-446F-82E0-CBCC27DF7169}"/>
            </c:ext>
          </c:extLst>
        </c:ser>
        <c:ser>
          <c:idx val="7"/>
          <c:order val="7"/>
          <c:tx>
            <c:v>Label series</c:v>
          </c:tx>
          <c:spPr>
            <a:ln>
              <a:noFill/>
            </a:ln>
          </c:spPr>
          <c:marker>
            <c:symbol val="none"/>
          </c:marker>
          <c:dLbls>
            <c:dLbl>
              <c:idx val="0"/>
              <c:layout/>
              <c:tx>
                <c:rich>
                  <a:bodyPr/>
                  <a:lstStyle/>
                  <a:p>
                    <a:fld id="{EF3691FF-C73F-4E56-BB15-2907EF5E944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79DA-446F-82E0-CBCC27DF7169}"/>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DA-446F-82E0-CBCC27DF7169}"/>
                </c:ext>
              </c:extLst>
            </c:dLbl>
            <c:dLbl>
              <c:idx val="2"/>
              <c:layout/>
              <c:tx>
                <c:rich>
                  <a:bodyPr/>
                  <a:lstStyle/>
                  <a:p>
                    <a:fld id="{A569BE9C-5E7B-4A71-9CD3-091948D99BC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79DA-446F-82E0-CBCC27DF7169}"/>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DA-446F-82E0-CBCC27DF7169}"/>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9DA-446F-82E0-CBCC27DF7169}"/>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DA-446F-82E0-CBCC27DF7169}"/>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9DA-446F-82E0-CBCC27DF7169}"/>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9DA-446F-82E0-CBCC27DF7169}"/>
                </c:ext>
              </c:extLst>
            </c:dLbl>
            <c:dLbl>
              <c:idx val="8"/>
              <c:layout/>
              <c:tx>
                <c:rich>
                  <a:bodyPr/>
                  <a:lstStyle/>
                  <a:p>
                    <a:fld id="{7253C3E2-7334-4B78-9BAE-88A84A7F53D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79DA-446F-82E0-CBCC27DF7169}"/>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DA-446F-82E0-CBCC27DF7169}"/>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DA-446F-82E0-CBCC27DF7169}"/>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9DA-446F-82E0-CBCC27DF7169}"/>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DA-446F-82E0-CBCC27DF7169}"/>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9DA-446F-82E0-CBCC27DF7169}"/>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9DA-446F-82E0-CBCC27DF7169}"/>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9DA-446F-82E0-CBCC27DF7169}"/>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9DA-446F-82E0-CBCC27DF7169}"/>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9DA-446F-82E0-CBCC27DF7169}"/>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9DA-446F-82E0-CBCC27DF7169}"/>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9DA-446F-82E0-CBCC27DF7169}"/>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9DA-446F-82E0-CBCC27DF7169}"/>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9DA-446F-82E0-CBCC27DF7169}"/>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9DA-446F-82E0-CBCC27DF7169}"/>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9DA-446F-82E0-CBCC27DF7169}"/>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9DA-446F-82E0-CBCC27DF7169}"/>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9DA-446F-82E0-CBCC27DF7169}"/>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9DA-446F-82E0-CBCC27DF7169}"/>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9DA-446F-82E0-CBCC27DF7169}"/>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9DA-446F-82E0-CBCC27DF7169}"/>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9DA-446F-82E0-CBCC27DF7169}"/>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9DA-446F-82E0-CBCC27DF7169}"/>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9DA-446F-82E0-CBCC27DF7169}"/>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9DA-446F-82E0-CBCC27DF7169}"/>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9DA-446F-82E0-CBCC27DF7169}"/>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9DA-446F-82E0-CBCC27DF7169}"/>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9DA-446F-82E0-CBCC27DF7169}"/>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9DA-446F-82E0-CBCC27DF7169}"/>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9DA-446F-82E0-CBCC27DF7169}"/>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9DA-446F-82E0-CBCC27DF7169}"/>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9DA-446F-82E0-CBCC27DF7169}"/>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9DA-446F-82E0-CBCC27DF7169}"/>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79DA-446F-82E0-CBCC27DF7169}"/>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79DA-446F-82E0-CBCC27DF7169}"/>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9DA-446F-82E0-CBCC27DF7169}"/>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9DA-446F-82E0-CBCC27DF7169}"/>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9DA-446F-82E0-CBCC27DF7169}"/>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9DA-446F-82E0-CBCC27DF7169}"/>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9DA-446F-82E0-CBCC27DF7169}"/>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9DA-446F-82E0-CBCC27DF7169}"/>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79DA-446F-82E0-CBCC27DF7169}"/>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9DA-446F-82E0-CBCC27DF7169}"/>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9DA-446F-82E0-CBCC27DF7169}"/>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9DA-446F-82E0-CBCC27DF7169}"/>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79DA-446F-82E0-CBCC27DF7169}"/>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9DA-446F-82E0-CBCC27DF7169}"/>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9DA-446F-82E0-CBCC27DF7169}"/>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9DA-446F-82E0-CBCC27DF7169}"/>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9DA-446F-82E0-CBCC27DF7169}"/>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79DA-446F-82E0-CBCC27DF7169}"/>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79DA-446F-82E0-CBCC27DF7169}"/>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79DA-446F-82E0-CBCC27DF7169}"/>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79DA-446F-82E0-CBCC27DF7169}"/>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79DA-446F-82E0-CBCC27DF7169}"/>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9DA-446F-82E0-CBCC27DF7169}"/>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9DA-446F-82E0-CBCC27DF7169}"/>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79DA-446F-82E0-CBCC27DF7169}"/>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79DA-446F-82E0-CBCC27DF7169}"/>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79DA-446F-82E0-CBCC27DF7169}"/>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79DA-446F-82E0-CBCC27DF7169}"/>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79DA-446F-82E0-CBCC27DF7169}"/>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79DA-446F-82E0-CBCC27DF7169}"/>
                </c:ext>
              </c:extLst>
            </c:dLbl>
            <c:dLbl>
              <c:idx val="7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79DA-446F-82E0-CBCC27DF7169}"/>
                </c:ext>
              </c:extLst>
            </c:dLbl>
            <c:dLbl>
              <c:idx val="7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79DA-446F-82E0-CBCC27DF7169}"/>
                </c:ext>
              </c:extLst>
            </c:dLbl>
            <c:dLbl>
              <c:idx val="7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9DA-446F-82E0-CBCC27DF7169}"/>
                </c:ext>
              </c:extLst>
            </c:dLbl>
            <c:dLbl>
              <c:idx val="7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79DA-446F-82E0-CBCC27DF7169}"/>
                </c:ext>
              </c:extLst>
            </c:dLbl>
            <c:dLbl>
              <c:idx val="7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79DA-446F-82E0-CBCC27DF7169}"/>
                </c:ext>
              </c:extLst>
            </c:dLbl>
            <c:dLbl>
              <c:idx val="7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79DA-446F-82E0-CBCC27DF7169}"/>
                </c:ext>
              </c:extLst>
            </c:dLbl>
            <c:dLbl>
              <c:idx val="7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79DA-446F-82E0-CBCC27DF7169}"/>
                </c:ext>
              </c:extLst>
            </c:dLbl>
            <c:dLbl>
              <c:idx val="7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79DA-446F-82E0-CBCC27DF7169}"/>
                </c:ext>
              </c:extLst>
            </c:dLbl>
            <c:dLbl>
              <c:idx val="7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79DA-446F-82E0-CBCC27DF7169}"/>
                </c:ext>
              </c:extLst>
            </c:dLbl>
            <c:dLbl>
              <c:idx val="8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79DA-446F-82E0-CBCC27DF7169}"/>
                </c:ext>
              </c:extLst>
            </c:dLbl>
            <c:dLbl>
              <c:idx val="8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79DA-446F-82E0-CBCC27DF7169}"/>
                </c:ext>
              </c:extLst>
            </c:dLbl>
            <c:dLbl>
              <c:idx val="8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79DA-446F-82E0-CBCC27DF7169}"/>
                </c:ext>
              </c:extLst>
            </c:dLbl>
            <c:dLbl>
              <c:idx val="8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79DA-446F-82E0-CBCC27DF7169}"/>
                </c:ext>
              </c:extLst>
            </c:dLbl>
            <c:dLbl>
              <c:idx val="8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79DA-446F-82E0-CBCC27DF7169}"/>
                </c:ext>
              </c:extLst>
            </c:dLbl>
            <c:dLbl>
              <c:idx val="8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79DA-446F-82E0-CBCC27DF7169}"/>
                </c:ext>
              </c:extLst>
            </c:dLbl>
            <c:dLbl>
              <c:idx val="8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79DA-446F-82E0-CBCC27DF7169}"/>
                </c:ext>
              </c:extLst>
            </c:dLbl>
            <c:dLbl>
              <c:idx val="8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79DA-446F-82E0-CBCC27DF7169}"/>
                </c:ext>
              </c:extLst>
            </c:dLbl>
            <c:spPr>
              <a:solidFill>
                <a:schemeClr val="bg1">
                  <a:alpha val="70000"/>
                </a:schemeClr>
              </a:solidFill>
              <a:ln>
                <a:noFill/>
              </a:ln>
              <a:effectLst/>
            </c:spPr>
            <c:txPr>
              <a:bodyPr wrap="square" lIns="38100" tIns="19050" rIns="38100" bIns="19050" anchor="ctr">
                <a:spAutoFit/>
              </a:bodyPr>
              <a:lstStyle/>
              <a:p>
                <a:pPr>
                  <a:defRPr sz="1200"/>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'Run Chart Admit'!$A$5:$A$92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Admit'!$T$5:$T$92</c:f>
              <c:numCache>
                <c:formatCode>General</c:formatCode>
                <c:ptCount val="88"/>
                <c:pt idx="0">
                  <c:v>0.30769230769230771</c:v>
                </c:pt>
                <c:pt idx="1">
                  <c:v>#N/A</c:v>
                </c:pt>
                <c:pt idx="2">
                  <c:v>0.29166666666666669</c:v>
                </c:pt>
                <c:pt idx="3">
                  <c:v>#N/A</c:v>
                </c:pt>
                <c:pt idx="4">
                  <c:v>#N/A</c:v>
                </c:pt>
                <c:pt idx="5">
                  <c:v>#N/A</c:v>
                </c:pt>
                <c:pt idx="6">
                  <c:v>#N/A</c:v>
                </c:pt>
                <c:pt idx="7">
                  <c:v>#N/A</c:v>
                </c:pt>
                <c:pt idx="8">
                  <c:v>0.1</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Admit'!$J$5:$J$92</c15:f>
                <c15:dlblRangeCache>
                  <c:ptCount val="88"/>
                  <c:pt idx="0">
                    <c:v>Test 1</c:v>
                  </c:pt>
                  <c:pt idx="2">
                    <c:v>Test 2</c:v>
                  </c:pt>
                  <c:pt idx="8">
                    <c:v>Test 3</c:v>
                  </c:pt>
                </c15:dlblRangeCache>
              </c15:datalabelsRange>
            </c:ext>
            <c:ext xmlns:c16="http://schemas.microsoft.com/office/drawing/2014/chart" uri="{C3380CC4-5D6E-409C-BE32-E72D297353CC}">
              <c16:uniqueId val="{00000060-79DA-446F-82E0-CBCC27DF7169}"/>
            </c:ext>
          </c:extLst>
        </c:ser>
        <c:dLbls>
          <c:showLegendKey val="0"/>
          <c:showVal val="0"/>
          <c:showCatName val="0"/>
          <c:showSerName val="0"/>
          <c:showPercent val="0"/>
          <c:showBubbleSize val="0"/>
        </c:dLbls>
        <c:marker val="1"/>
        <c:smooth val="0"/>
        <c:axId val="158953856"/>
        <c:axId val="158955392"/>
      </c:lineChart>
      <c:dateAx>
        <c:axId val="158953856"/>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55392"/>
        <c:crosses val="autoZero"/>
        <c:auto val="1"/>
        <c:lblOffset val="100"/>
        <c:baseTimeUnit val="days"/>
      </c:dateAx>
      <c:valAx>
        <c:axId val="158955392"/>
        <c:scaling>
          <c:orientation val="minMax"/>
        </c:scaling>
        <c:delete val="0"/>
        <c:axPos val="l"/>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53856"/>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C-chart of</a:t>
            </a:r>
            <a:r>
              <a:rPr lang="en-US" baseline="0"/>
              <a:t> total number of Home Visits Completed</a:t>
            </a:r>
            <a:endParaRPr lang="en-US"/>
          </a:p>
        </c:rich>
      </c:tx>
      <c:layout/>
      <c:overlay val="0"/>
    </c:title>
    <c:autoTitleDeleted val="0"/>
    <c:plotArea>
      <c:layout>
        <c:manualLayout>
          <c:layoutTarget val="inner"/>
          <c:xMode val="edge"/>
          <c:yMode val="edge"/>
          <c:x val="6.5851443569553789E-2"/>
          <c:y val="9.6287720791657802E-2"/>
          <c:w val="0.93414855643044625"/>
          <c:h val="0.76058331559906367"/>
        </c:manualLayout>
      </c:layout>
      <c:lineChart>
        <c:grouping val="standard"/>
        <c:varyColors val="0"/>
        <c:ser>
          <c:idx val="0"/>
          <c:order val="0"/>
          <c:tx>
            <c:strRef>
              <c:f>'c-chart demand'!$B$3</c:f>
              <c:strCache>
                <c:ptCount val="1"/>
                <c:pt idx="0">
                  <c:v>Numerator</c:v>
                </c:pt>
              </c:strCache>
            </c:strRef>
          </c:tx>
          <c:spPr>
            <a:ln w="19050">
              <a:solidFill>
                <a:schemeClr val="accent1">
                  <a:lumMod val="50000"/>
                </a:schemeClr>
              </a:solidFill>
              <a:prstDash val="solid"/>
            </a:ln>
          </c:spPr>
          <c:marker>
            <c:symbol val="circle"/>
            <c:size val="6"/>
            <c:spPr>
              <a:solidFill>
                <a:schemeClr val="accent1">
                  <a:lumMod val="50000"/>
                </a:schemeClr>
              </a:solidFill>
              <a:ln>
                <a:noFill/>
                <a:prstDash val="solid"/>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demand'!$B$4:$B$352</c:f>
              <c:numCache>
                <c:formatCode>General</c:formatCode>
                <c:ptCount val="349"/>
                <c:pt idx="0">
                  <c:v>0</c:v>
                </c:pt>
                <c:pt idx="1">
                  <c:v>3</c:v>
                </c:pt>
                <c:pt idx="2">
                  <c:v>6</c:v>
                </c:pt>
                <c:pt idx="3">
                  <c:v>4</c:v>
                </c:pt>
                <c:pt idx="4">
                  <c:v>8</c:v>
                </c:pt>
                <c:pt idx="5">
                  <c:v>4</c:v>
                </c:pt>
                <c:pt idx="6">
                  <c:v>5</c:v>
                </c:pt>
                <c:pt idx="7">
                  <c:v>4</c:v>
                </c:pt>
                <c:pt idx="8">
                  <c:v>9</c:v>
                </c:pt>
                <c:pt idx="9">
                  <c:v>2</c:v>
                </c:pt>
                <c:pt idx="10">
                  <c:v>8</c:v>
                </c:pt>
                <c:pt idx="11">
                  <c:v>5</c:v>
                </c:pt>
                <c:pt idx="12">
                  <c:v>9</c:v>
                </c:pt>
                <c:pt idx="13">
                  <c:v>1</c:v>
                </c:pt>
                <c:pt idx="14">
                  <c:v>0</c:v>
                </c:pt>
                <c:pt idx="15">
                  <c:v>8</c:v>
                </c:pt>
                <c:pt idx="16">
                  <c:v>2</c:v>
                </c:pt>
                <c:pt idx="17">
                  <c:v>5</c:v>
                </c:pt>
                <c:pt idx="18">
                  <c:v>3</c:v>
                </c:pt>
                <c:pt idx="19">
                  <c:v>5</c:v>
                </c:pt>
                <c:pt idx="20">
                  <c:v>5</c:v>
                </c:pt>
                <c:pt idx="21">
                  <c:v>2</c:v>
                </c:pt>
                <c:pt idx="22">
                  <c:v>8</c:v>
                </c:pt>
                <c:pt idx="23">
                  <c:v>7</c:v>
                </c:pt>
                <c:pt idx="24">
                  <c:v>3</c:v>
                </c:pt>
                <c:pt idx="25">
                  <c:v>10</c:v>
                </c:pt>
                <c:pt idx="26">
                  <c:v>6</c:v>
                </c:pt>
                <c:pt idx="27">
                  <c:v>5</c:v>
                </c:pt>
                <c:pt idx="28">
                  <c:v>0</c:v>
                </c:pt>
                <c:pt idx="29">
                  <c:v>0</c:v>
                </c:pt>
                <c:pt idx="30">
                  <c:v>5</c:v>
                </c:pt>
                <c:pt idx="31">
                  <c:v>7</c:v>
                </c:pt>
                <c:pt idx="32">
                  <c:v>2</c:v>
                </c:pt>
                <c:pt idx="33">
                  <c:v>1</c:v>
                </c:pt>
                <c:pt idx="34">
                  <c:v>6</c:v>
                </c:pt>
                <c:pt idx="35">
                  <c:v>4</c:v>
                </c:pt>
                <c:pt idx="36">
                  <c:v>2</c:v>
                </c:pt>
                <c:pt idx="37">
                  <c:v>2</c:v>
                </c:pt>
                <c:pt idx="38">
                  <c:v>9</c:v>
                </c:pt>
                <c:pt idx="39">
                  <c:v>6</c:v>
                </c:pt>
                <c:pt idx="40">
                  <c:v>6</c:v>
                </c:pt>
                <c:pt idx="41">
                  <c:v>3</c:v>
                </c:pt>
                <c:pt idx="42">
                  <c:v>6</c:v>
                </c:pt>
                <c:pt idx="43">
                  <c:v>1</c:v>
                </c:pt>
                <c:pt idx="44">
                  <c:v>2</c:v>
                </c:pt>
                <c:pt idx="45">
                  <c:v>10</c:v>
                </c:pt>
                <c:pt idx="46">
                  <c:v>6</c:v>
                </c:pt>
                <c:pt idx="47">
                  <c:v>4</c:v>
                </c:pt>
                <c:pt idx="48">
                  <c:v>7</c:v>
                </c:pt>
                <c:pt idx="49">
                  <c:v>7</c:v>
                </c:pt>
                <c:pt idx="50">
                  <c:v>7</c:v>
                </c:pt>
                <c:pt idx="51">
                  <c:v>5</c:v>
                </c:pt>
                <c:pt idx="52">
                  <c:v>3</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numCache>
            </c:numRef>
          </c:val>
          <c:smooth val="0"/>
          <c:extLst>
            <c:ext xmlns:c16="http://schemas.microsoft.com/office/drawing/2014/chart" uri="{C3380CC4-5D6E-409C-BE32-E72D297353CC}">
              <c16:uniqueId val="{00000000-A5BD-4EF2-87F8-AF209BF44FD6}"/>
            </c:ext>
          </c:extLst>
        </c:ser>
        <c:ser>
          <c:idx val="2"/>
          <c:order val="1"/>
          <c:tx>
            <c:strRef>
              <c:f>'c-chart demand'!$C$3</c:f>
              <c:strCache>
                <c:ptCount val="1"/>
                <c:pt idx="0">
                  <c:v>Process Avg</c:v>
                </c:pt>
              </c:strCache>
            </c:strRef>
          </c:tx>
          <c:spPr>
            <a:ln w="25400">
              <a:solidFill>
                <a:schemeClr val="accent2"/>
              </a:solidFill>
              <a:prstDash val="solid"/>
            </a:ln>
          </c:spPr>
          <c:marker>
            <c:symbol val="circle"/>
            <c:size val="2"/>
            <c:spPr>
              <a:noFill/>
              <a:ln w="9525">
                <a:solidFill>
                  <a:schemeClr val="accent2"/>
                </a:solid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demand'!$C$4:$C$352</c:f>
              <c:numCache>
                <c:formatCode>0.00</c:formatCode>
                <c:ptCount val="349"/>
                <c:pt idx="0">
                  <c:v>4.708333333333333</c:v>
                </c:pt>
                <c:pt idx="1">
                  <c:v>4.708333333333333</c:v>
                </c:pt>
                <c:pt idx="2">
                  <c:v>4.708333333333333</c:v>
                </c:pt>
                <c:pt idx="3">
                  <c:v>4.708333333333333</c:v>
                </c:pt>
                <c:pt idx="4">
                  <c:v>4.708333333333333</c:v>
                </c:pt>
                <c:pt idx="5">
                  <c:v>4.708333333333333</c:v>
                </c:pt>
                <c:pt idx="6">
                  <c:v>4.708333333333333</c:v>
                </c:pt>
                <c:pt idx="7">
                  <c:v>4.708333333333333</c:v>
                </c:pt>
                <c:pt idx="8">
                  <c:v>4.708333333333333</c:v>
                </c:pt>
                <c:pt idx="9">
                  <c:v>4.708333333333333</c:v>
                </c:pt>
                <c:pt idx="10">
                  <c:v>4.708333333333333</c:v>
                </c:pt>
                <c:pt idx="11">
                  <c:v>4.708333333333333</c:v>
                </c:pt>
                <c:pt idx="12">
                  <c:v>4.708333333333333</c:v>
                </c:pt>
                <c:pt idx="13">
                  <c:v>4.708333333333333</c:v>
                </c:pt>
                <c:pt idx="14">
                  <c:v>4.708333333333333</c:v>
                </c:pt>
                <c:pt idx="15">
                  <c:v>4.708333333333333</c:v>
                </c:pt>
                <c:pt idx="16">
                  <c:v>4.708333333333333</c:v>
                </c:pt>
                <c:pt idx="17">
                  <c:v>4.708333333333333</c:v>
                </c:pt>
                <c:pt idx="18">
                  <c:v>4.708333333333333</c:v>
                </c:pt>
                <c:pt idx="19">
                  <c:v>4.708333333333333</c:v>
                </c:pt>
                <c:pt idx="20">
                  <c:v>4.708333333333333</c:v>
                </c:pt>
                <c:pt idx="21">
                  <c:v>4.708333333333333</c:v>
                </c:pt>
                <c:pt idx="22">
                  <c:v>4.708333333333333</c:v>
                </c:pt>
                <c:pt idx="23">
                  <c:v>4.708333333333333</c:v>
                </c:pt>
              </c:numCache>
            </c:numRef>
          </c:val>
          <c:smooth val="0"/>
          <c:extLst>
            <c:ext xmlns:c16="http://schemas.microsoft.com/office/drawing/2014/chart" uri="{C3380CC4-5D6E-409C-BE32-E72D297353CC}">
              <c16:uniqueId val="{00000001-A5BD-4EF2-87F8-AF209BF44FD6}"/>
            </c:ext>
          </c:extLst>
        </c:ser>
        <c:ser>
          <c:idx val="3"/>
          <c:order val="2"/>
          <c:tx>
            <c:strRef>
              <c:f>'c-chart demand'!$E$3</c:f>
              <c:strCache>
                <c:ptCount val="1"/>
                <c:pt idx="0">
                  <c:v>UCL</c:v>
                </c:pt>
              </c:strCache>
            </c:strRef>
          </c:tx>
          <c:spPr>
            <a:ln w="22225">
              <a:solidFill>
                <a:schemeClr val="bg1">
                  <a:lumMod val="50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demand'!$E$4:$E$352</c:f>
              <c:numCache>
                <c:formatCode>0.00</c:formatCode>
                <c:ptCount val="349"/>
                <c:pt idx="0">
                  <c:v>11.217941616479102</c:v>
                </c:pt>
                <c:pt idx="1">
                  <c:v>11.217941616479102</c:v>
                </c:pt>
                <c:pt idx="2">
                  <c:v>11.217941616479102</c:v>
                </c:pt>
                <c:pt idx="3">
                  <c:v>11.217941616479102</c:v>
                </c:pt>
                <c:pt idx="4">
                  <c:v>11.217941616479102</c:v>
                </c:pt>
                <c:pt idx="5">
                  <c:v>11.217941616479102</c:v>
                </c:pt>
                <c:pt idx="6">
                  <c:v>11.217941616479102</c:v>
                </c:pt>
                <c:pt idx="7">
                  <c:v>11.217941616479102</c:v>
                </c:pt>
                <c:pt idx="8">
                  <c:v>11.217941616479102</c:v>
                </c:pt>
                <c:pt idx="9">
                  <c:v>11.217941616479102</c:v>
                </c:pt>
                <c:pt idx="10">
                  <c:v>11.217941616479102</c:v>
                </c:pt>
                <c:pt idx="11">
                  <c:v>11.217941616479102</c:v>
                </c:pt>
                <c:pt idx="12">
                  <c:v>11.217941616479102</c:v>
                </c:pt>
                <c:pt idx="13">
                  <c:v>11.217941616479102</c:v>
                </c:pt>
                <c:pt idx="14">
                  <c:v>11.217941616479102</c:v>
                </c:pt>
                <c:pt idx="15">
                  <c:v>11.217941616479102</c:v>
                </c:pt>
                <c:pt idx="16">
                  <c:v>11.217941616479102</c:v>
                </c:pt>
                <c:pt idx="17">
                  <c:v>11.217941616479102</c:v>
                </c:pt>
                <c:pt idx="18">
                  <c:v>11.217941616479102</c:v>
                </c:pt>
                <c:pt idx="19">
                  <c:v>11.217941616479102</c:v>
                </c:pt>
                <c:pt idx="20">
                  <c:v>11.217941616479102</c:v>
                </c:pt>
                <c:pt idx="21">
                  <c:v>11.217941616479102</c:v>
                </c:pt>
                <c:pt idx="22">
                  <c:v>11.217941616479102</c:v>
                </c:pt>
                <c:pt idx="23">
                  <c:v>11.217941616479102</c:v>
                </c:pt>
              </c:numCache>
            </c:numRef>
          </c:val>
          <c:smooth val="0"/>
          <c:extLst>
            <c:ext xmlns:c16="http://schemas.microsoft.com/office/drawing/2014/chart" uri="{C3380CC4-5D6E-409C-BE32-E72D297353CC}">
              <c16:uniqueId val="{00000002-A5BD-4EF2-87F8-AF209BF44FD6}"/>
            </c:ext>
          </c:extLst>
        </c:ser>
        <c:ser>
          <c:idx val="4"/>
          <c:order val="3"/>
          <c:tx>
            <c:strRef>
              <c:f>'c-chart demand'!$F$3</c:f>
              <c:strCache>
                <c:ptCount val="1"/>
                <c:pt idx="0">
                  <c:v>LCL</c:v>
                </c:pt>
              </c:strCache>
            </c:strRef>
          </c:tx>
          <c:spPr>
            <a:ln w="22225">
              <a:solidFill>
                <a:schemeClr val="bg1">
                  <a:lumMod val="50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demand'!$F$4:$F$352</c:f>
              <c:numCache>
                <c:formatCode>0.00</c:formatCode>
                <c:ptCount val="349"/>
                <c:pt idx="0">
                  <c:v>-1.8012749498124352</c:v>
                </c:pt>
                <c:pt idx="1">
                  <c:v>-1.8012749498124352</c:v>
                </c:pt>
                <c:pt idx="2">
                  <c:v>-1.8012749498124352</c:v>
                </c:pt>
                <c:pt idx="3">
                  <c:v>-1.8012749498124352</c:v>
                </c:pt>
                <c:pt idx="4">
                  <c:v>-1.8012749498124352</c:v>
                </c:pt>
                <c:pt idx="5">
                  <c:v>-1.8012749498124352</c:v>
                </c:pt>
                <c:pt idx="6">
                  <c:v>-1.8012749498124352</c:v>
                </c:pt>
                <c:pt idx="7">
                  <c:v>-1.8012749498124352</c:v>
                </c:pt>
                <c:pt idx="8">
                  <c:v>-1.8012749498124352</c:v>
                </c:pt>
                <c:pt idx="9">
                  <c:v>-1.8012749498124352</c:v>
                </c:pt>
                <c:pt idx="10">
                  <c:v>-1.8012749498124352</c:v>
                </c:pt>
                <c:pt idx="11">
                  <c:v>-1.8012749498124352</c:v>
                </c:pt>
                <c:pt idx="12">
                  <c:v>-1.8012749498124352</c:v>
                </c:pt>
                <c:pt idx="13">
                  <c:v>-1.8012749498124352</c:v>
                </c:pt>
                <c:pt idx="14">
                  <c:v>-1.8012749498124352</c:v>
                </c:pt>
                <c:pt idx="15">
                  <c:v>-1.8012749498124352</c:v>
                </c:pt>
                <c:pt idx="16">
                  <c:v>-1.8012749498124352</c:v>
                </c:pt>
                <c:pt idx="17">
                  <c:v>-1.8012749498124352</c:v>
                </c:pt>
                <c:pt idx="18">
                  <c:v>-1.8012749498124352</c:v>
                </c:pt>
                <c:pt idx="19">
                  <c:v>-1.8012749498124352</c:v>
                </c:pt>
                <c:pt idx="20">
                  <c:v>-1.8012749498124352</c:v>
                </c:pt>
                <c:pt idx="21">
                  <c:v>-1.8012749498124352</c:v>
                </c:pt>
                <c:pt idx="22">
                  <c:v>-1.8012749498124352</c:v>
                </c:pt>
                <c:pt idx="23">
                  <c:v>-1.8012749498124352</c:v>
                </c:pt>
              </c:numCache>
            </c:numRef>
          </c:val>
          <c:smooth val="0"/>
          <c:extLst>
            <c:ext xmlns:c16="http://schemas.microsoft.com/office/drawing/2014/chart" uri="{C3380CC4-5D6E-409C-BE32-E72D297353CC}">
              <c16:uniqueId val="{00000003-A5BD-4EF2-87F8-AF209BF44FD6}"/>
            </c:ext>
          </c:extLst>
        </c:ser>
        <c:ser>
          <c:idx val="5"/>
          <c:order val="4"/>
          <c:tx>
            <c:strRef>
              <c:f>'c-chart demand'!$G$3</c:f>
              <c:strCache>
                <c:ptCount val="1"/>
                <c:pt idx="0">
                  <c:v>UWL</c:v>
                </c:pt>
              </c:strCache>
            </c:strRef>
          </c:tx>
          <c:spPr>
            <a:ln w="22225">
              <a:solidFill>
                <a:schemeClr val="bg1">
                  <a:lumMod val="75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demand'!$G$4:$G$352</c:f>
              <c:numCache>
                <c:formatCode>0.00</c:formatCode>
                <c:ptCount val="349"/>
                <c:pt idx="0">
                  <c:v>9.0480721887638449</c:v>
                </c:pt>
                <c:pt idx="1">
                  <c:v>9.0480721887638449</c:v>
                </c:pt>
                <c:pt idx="2">
                  <c:v>9.0480721887638449</c:v>
                </c:pt>
                <c:pt idx="3">
                  <c:v>9.0480721887638449</c:v>
                </c:pt>
                <c:pt idx="4">
                  <c:v>9.0480721887638449</c:v>
                </c:pt>
                <c:pt idx="5">
                  <c:v>9.0480721887638449</c:v>
                </c:pt>
                <c:pt idx="6">
                  <c:v>9.0480721887638449</c:v>
                </c:pt>
                <c:pt idx="7">
                  <c:v>9.0480721887638449</c:v>
                </c:pt>
                <c:pt idx="8">
                  <c:v>9.0480721887638449</c:v>
                </c:pt>
                <c:pt idx="9">
                  <c:v>9.0480721887638449</c:v>
                </c:pt>
                <c:pt idx="10">
                  <c:v>9.0480721887638449</c:v>
                </c:pt>
                <c:pt idx="11">
                  <c:v>9.0480721887638449</c:v>
                </c:pt>
                <c:pt idx="12">
                  <c:v>9.0480721887638449</c:v>
                </c:pt>
                <c:pt idx="13">
                  <c:v>9.0480721887638449</c:v>
                </c:pt>
                <c:pt idx="14">
                  <c:v>9.0480721887638449</c:v>
                </c:pt>
                <c:pt idx="15">
                  <c:v>9.0480721887638449</c:v>
                </c:pt>
                <c:pt idx="16">
                  <c:v>9.0480721887638449</c:v>
                </c:pt>
                <c:pt idx="17">
                  <c:v>9.0480721887638449</c:v>
                </c:pt>
                <c:pt idx="18">
                  <c:v>9.0480721887638449</c:v>
                </c:pt>
                <c:pt idx="19">
                  <c:v>9.0480721887638449</c:v>
                </c:pt>
                <c:pt idx="20">
                  <c:v>9.0480721887638449</c:v>
                </c:pt>
                <c:pt idx="21">
                  <c:v>9.0480721887638449</c:v>
                </c:pt>
                <c:pt idx="22">
                  <c:v>9.0480721887638449</c:v>
                </c:pt>
                <c:pt idx="23">
                  <c:v>9.0480721887638449</c:v>
                </c:pt>
              </c:numCache>
            </c:numRef>
          </c:val>
          <c:smooth val="0"/>
          <c:extLst>
            <c:ext xmlns:c16="http://schemas.microsoft.com/office/drawing/2014/chart" uri="{C3380CC4-5D6E-409C-BE32-E72D297353CC}">
              <c16:uniqueId val="{00000004-A5BD-4EF2-87F8-AF209BF44FD6}"/>
            </c:ext>
          </c:extLst>
        </c:ser>
        <c:ser>
          <c:idx val="6"/>
          <c:order val="5"/>
          <c:tx>
            <c:strRef>
              <c:f>'c-chart demand'!$H$3</c:f>
              <c:strCache>
                <c:ptCount val="1"/>
                <c:pt idx="0">
                  <c:v>LWL</c:v>
                </c:pt>
              </c:strCache>
            </c:strRef>
          </c:tx>
          <c:spPr>
            <a:ln w="22225">
              <a:solidFill>
                <a:schemeClr val="bg1">
                  <a:lumMod val="75000"/>
                </a:schemeClr>
              </a:solidFill>
              <a:prstDash val="solid"/>
            </a:ln>
          </c:spPr>
          <c:marker>
            <c:symbol val="circle"/>
            <c:size val="2"/>
            <c:spPr>
              <a:noFill/>
              <a:ln w="9525">
                <a:no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demand'!$H$4:$H$352</c:f>
              <c:numCache>
                <c:formatCode>0.00</c:formatCode>
                <c:ptCount val="349"/>
                <c:pt idx="0">
                  <c:v>0.36859447790282118</c:v>
                </c:pt>
                <c:pt idx="1">
                  <c:v>0.36859447790282118</c:v>
                </c:pt>
                <c:pt idx="2">
                  <c:v>0.36859447790282118</c:v>
                </c:pt>
                <c:pt idx="3">
                  <c:v>0.36859447790282118</c:v>
                </c:pt>
                <c:pt idx="4">
                  <c:v>0.36859447790282118</c:v>
                </c:pt>
                <c:pt idx="5">
                  <c:v>0.36859447790282118</c:v>
                </c:pt>
                <c:pt idx="6">
                  <c:v>0.36859447790282118</c:v>
                </c:pt>
                <c:pt idx="7">
                  <c:v>0.36859447790282118</c:v>
                </c:pt>
                <c:pt idx="8">
                  <c:v>0.36859447790282118</c:v>
                </c:pt>
                <c:pt idx="9">
                  <c:v>0.36859447790282118</c:v>
                </c:pt>
                <c:pt idx="10">
                  <c:v>0.36859447790282118</c:v>
                </c:pt>
                <c:pt idx="11">
                  <c:v>0.36859447790282118</c:v>
                </c:pt>
                <c:pt idx="12">
                  <c:v>0.36859447790282118</c:v>
                </c:pt>
                <c:pt idx="13">
                  <c:v>0.36859447790282118</c:v>
                </c:pt>
                <c:pt idx="14">
                  <c:v>0.36859447790282118</c:v>
                </c:pt>
                <c:pt idx="15">
                  <c:v>0.36859447790282118</c:v>
                </c:pt>
                <c:pt idx="16">
                  <c:v>0.36859447790282118</c:v>
                </c:pt>
                <c:pt idx="17">
                  <c:v>0.36859447790282118</c:v>
                </c:pt>
                <c:pt idx="18">
                  <c:v>0.36859447790282118</c:v>
                </c:pt>
                <c:pt idx="19">
                  <c:v>0.36859447790282118</c:v>
                </c:pt>
                <c:pt idx="20">
                  <c:v>0.36859447790282118</c:v>
                </c:pt>
                <c:pt idx="21">
                  <c:v>0.36859447790282118</c:v>
                </c:pt>
                <c:pt idx="22">
                  <c:v>0.36859447790282118</c:v>
                </c:pt>
                <c:pt idx="23">
                  <c:v>0.36859447790282118</c:v>
                </c:pt>
              </c:numCache>
            </c:numRef>
          </c:val>
          <c:smooth val="0"/>
          <c:extLst>
            <c:ext xmlns:c16="http://schemas.microsoft.com/office/drawing/2014/chart" uri="{C3380CC4-5D6E-409C-BE32-E72D297353CC}">
              <c16:uniqueId val="{00000005-A5BD-4EF2-87F8-AF209BF44FD6}"/>
            </c:ext>
          </c:extLst>
        </c:ser>
        <c:ser>
          <c:idx val="1"/>
          <c:order val="6"/>
          <c:tx>
            <c:strRef>
              <c:f>'c-chart demand'!$J$3</c:f>
              <c:strCache>
                <c:ptCount val="1"/>
                <c:pt idx="0">
                  <c:v>Extended Mean</c:v>
                </c:pt>
              </c:strCache>
            </c:strRef>
          </c:tx>
          <c:spPr>
            <a:ln w="25400">
              <a:solidFill>
                <a:schemeClr val="accent2"/>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demand'!$J$4:$J$352</c:f>
              <c:numCache>
                <c:formatCode>0</c:formatCode>
                <c:ptCount val="349"/>
                <c:pt idx="23" formatCode="0.00">
                  <c:v>4.708333333333333</c:v>
                </c:pt>
                <c:pt idx="24" formatCode="0.00">
                  <c:v>4.708333333333333</c:v>
                </c:pt>
                <c:pt idx="25" formatCode="0.00">
                  <c:v>4.708333333333333</c:v>
                </c:pt>
                <c:pt idx="26" formatCode="0.00">
                  <c:v>4.708333333333333</c:v>
                </c:pt>
                <c:pt idx="27" formatCode="0.00">
                  <c:v>4.708333333333333</c:v>
                </c:pt>
                <c:pt idx="28" formatCode="0.00">
                  <c:v>4.708333333333333</c:v>
                </c:pt>
                <c:pt idx="29" formatCode="0.00">
                  <c:v>4.708333333333333</c:v>
                </c:pt>
                <c:pt idx="30" formatCode="0.00">
                  <c:v>4.708333333333333</c:v>
                </c:pt>
                <c:pt idx="31" formatCode="0.00">
                  <c:v>4.708333333333333</c:v>
                </c:pt>
                <c:pt idx="32" formatCode="0.00">
                  <c:v>4.708333333333333</c:v>
                </c:pt>
                <c:pt idx="33" formatCode="0.00">
                  <c:v>4.708333333333333</c:v>
                </c:pt>
                <c:pt idx="34" formatCode="0.00">
                  <c:v>4.708333333333333</c:v>
                </c:pt>
                <c:pt idx="35" formatCode="0.00">
                  <c:v>4.708333333333333</c:v>
                </c:pt>
                <c:pt idx="36" formatCode="0.00">
                  <c:v>4.708333333333333</c:v>
                </c:pt>
                <c:pt idx="37" formatCode="0.00">
                  <c:v>4.708333333333333</c:v>
                </c:pt>
                <c:pt idx="38" formatCode="0.00">
                  <c:v>4.708333333333333</c:v>
                </c:pt>
                <c:pt idx="39" formatCode="0.00">
                  <c:v>4.708333333333333</c:v>
                </c:pt>
                <c:pt idx="40" formatCode="0.00">
                  <c:v>4.708333333333333</c:v>
                </c:pt>
                <c:pt idx="41" formatCode="0.00">
                  <c:v>4.708333333333333</c:v>
                </c:pt>
                <c:pt idx="42" formatCode="0.00">
                  <c:v>4.708333333333333</c:v>
                </c:pt>
                <c:pt idx="43" formatCode="0.00">
                  <c:v>4.708333333333333</c:v>
                </c:pt>
                <c:pt idx="44" formatCode="0.00">
                  <c:v>4.708333333333333</c:v>
                </c:pt>
                <c:pt idx="45" formatCode="0.00">
                  <c:v>4.708333333333333</c:v>
                </c:pt>
                <c:pt idx="46" formatCode="0.00">
                  <c:v>4.708333333333333</c:v>
                </c:pt>
                <c:pt idx="47" formatCode="0.00">
                  <c:v>4.708333333333333</c:v>
                </c:pt>
                <c:pt idx="48" formatCode="0.00">
                  <c:v>4.708333333333333</c:v>
                </c:pt>
                <c:pt idx="49" formatCode="0.00">
                  <c:v>4.708333333333333</c:v>
                </c:pt>
                <c:pt idx="50" formatCode="0.00">
                  <c:v>4.708333333333333</c:v>
                </c:pt>
                <c:pt idx="51" formatCode="0.00">
                  <c:v>4.708333333333333</c:v>
                </c:pt>
                <c:pt idx="52" formatCode="0.00">
                  <c:v>4.708333333333333</c:v>
                </c:pt>
                <c:pt idx="53" formatCode="0.00">
                  <c:v>4.708333333333333</c:v>
                </c:pt>
                <c:pt idx="54" formatCode="0.00">
                  <c:v>4.708333333333333</c:v>
                </c:pt>
                <c:pt idx="55" formatCode="0.00">
                  <c:v>4.708333333333333</c:v>
                </c:pt>
                <c:pt idx="56" formatCode="0.00">
                  <c:v>4.708333333333333</c:v>
                </c:pt>
                <c:pt idx="57" formatCode="0.00">
                  <c:v>4.708333333333333</c:v>
                </c:pt>
                <c:pt idx="58" formatCode="0.00">
                  <c:v>4.708333333333333</c:v>
                </c:pt>
                <c:pt idx="59" formatCode="0.00">
                  <c:v>4.708333333333333</c:v>
                </c:pt>
                <c:pt idx="60" formatCode="0.00">
                  <c:v>4.708333333333333</c:v>
                </c:pt>
                <c:pt idx="61" formatCode="0.00">
                  <c:v>4.708333333333333</c:v>
                </c:pt>
                <c:pt idx="62" formatCode="0.00">
                  <c:v>4.708333333333333</c:v>
                </c:pt>
                <c:pt idx="63" formatCode="0.00">
                  <c:v>4.708333333333333</c:v>
                </c:pt>
                <c:pt idx="64" formatCode="0.00">
                  <c:v>4.708333333333333</c:v>
                </c:pt>
                <c:pt idx="65" formatCode="0.00">
                  <c:v>4.708333333333333</c:v>
                </c:pt>
                <c:pt idx="66" formatCode="0.00">
                  <c:v>4.708333333333333</c:v>
                </c:pt>
                <c:pt idx="67" formatCode="0.00">
                  <c:v>4.708333333333333</c:v>
                </c:pt>
                <c:pt idx="68" formatCode="0.00">
                  <c:v>4.708333333333333</c:v>
                </c:pt>
                <c:pt idx="69" formatCode="0.00">
                  <c:v>4.708333333333333</c:v>
                </c:pt>
                <c:pt idx="70" formatCode="0.00">
                  <c:v>4.708333333333333</c:v>
                </c:pt>
                <c:pt idx="71" formatCode="0.00">
                  <c:v>4.708333333333333</c:v>
                </c:pt>
                <c:pt idx="72" formatCode="0.00">
                  <c:v>4.708333333333333</c:v>
                </c:pt>
                <c:pt idx="73" formatCode="0.00">
                  <c:v>4.708333333333333</c:v>
                </c:pt>
                <c:pt idx="74" formatCode="0.00">
                  <c:v>4.708333333333333</c:v>
                </c:pt>
                <c:pt idx="75" formatCode="0.00">
                  <c:v>4.708333333333333</c:v>
                </c:pt>
                <c:pt idx="76" formatCode="0.00">
                  <c:v>4.708333333333333</c:v>
                </c:pt>
                <c:pt idx="77" formatCode="0.00">
                  <c:v>4.708333333333333</c:v>
                </c:pt>
                <c:pt idx="78" formatCode="0.00">
                  <c:v>4.708333333333333</c:v>
                </c:pt>
                <c:pt idx="79" formatCode="0.00">
                  <c:v>4.708333333333333</c:v>
                </c:pt>
                <c:pt idx="80" formatCode="0.00">
                  <c:v>4.708333333333333</c:v>
                </c:pt>
                <c:pt idx="81" formatCode="0.00">
                  <c:v>4.708333333333333</c:v>
                </c:pt>
                <c:pt idx="82" formatCode="0.00">
                  <c:v>4.708333333333333</c:v>
                </c:pt>
                <c:pt idx="83" formatCode="0.00">
                  <c:v>4.708333333333333</c:v>
                </c:pt>
                <c:pt idx="84" formatCode="0.00">
                  <c:v>4.708333333333333</c:v>
                </c:pt>
                <c:pt idx="85" formatCode="0.00">
                  <c:v>4.708333333333333</c:v>
                </c:pt>
                <c:pt idx="86" formatCode="0.00">
                  <c:v>4.708333333333333</c:v>
                </c:pt>
                <c:pt idx="87" formatCode="0.00">
                  <c:v>4.708333333333333</c:v>
                </c:pt>
                <c:pt idx="88" formatCode="0.00">
                  <c:v>4.708333333333333</c:v>
                </c:pt>
                <c:pt idx="89" formatCode="0.00">
                  <c:v>4.708333333333333</c:v>
                </c:pt>
                <c:pt idx="90" formatCode="0.00">
                  <c:v>4.708333333333333</c:v>
                </c:pt>
                <c:pt idx="91" formatCode="0.00">
                  <c:v>4.708333333333333</c:v>
                </c:pt>
                <c:pt idx="92" formatCode="0.00">
                  <c:v>4.708333333333333</c:v>
                </c:pt>
                <c:pt idx="93" formatCode="0.00">
                  <c:v>4.708333333333333</c:v>
                </c:pt>
                <c:pt idx="94" formatCode="0.00">
                  <c:v>4.708333333333333</c:v>
                </c:pt>
                <c:pt idx="95" formatCode="0.00">
                  <c:v>4.708333333333333</c:v>
                </c:pt>
                <c:pt idx="96" formatCode="0.00">
                  <c:v>4.708333333333333</c:v>
                </c:pt>
                <c:pt idx="97" formatCode="0.00">
                  <c:v>4.708333333333333</c:v>
                </c:pt>
                <c:pt idx="98" formatCode="0.00">
                  <c:v>4.708333333333333</c:v>
                </c:pt>
                <c:pt idx="99" formatCode="0.00">
                  <c:v>4.708333333333333</c:v>
                </c:pt>
                <c:pt idx="100" formatCode="0.00">
                  <c:v>4.708333333333333</c:v>
                </c:pt>
                <c:pt idx="101" formatCode="0.00">
                  <c:v>4.708333333333333</c:v>
                </c:pt>
                <c:pt idx="102" formatCode="0.00">
                  <c:v>4.708333333333333</c:v>
                </c:pt>
                <c:pt idx="103" formatCode="0.00">
                  <c:v>4.708333333333333</c:v>
                </c:pt>
                <c:pt idx="104" formatCode="0.00">
                  <c:v>4.708333333333333</c:v>
                </c:pt>
                <c:pt idx="105" formatCode="0.00">
                  <c:v>4.708333333333333</c:v>
                </c:pt>
                <c:pt idx="106" formatCode="0.00">
                  <c:v>4.708333333333333</c:v>
                </c:pt>
                <c:pt idx="107" formatCode="0.00">
                  <c:v>4.708333333333333</c:v>
                </c:pt>
                <c:pt idx="108" formatCode="0.00">
                  <c:v>4.708333333333333</c:v>
                </c:pt>
                <c:pt idx="109" formatCode="0.00">
                  <c:v>4.708333333333333</c:v>
                </c:pt>
                <c:pt idx="110" formatCode="0.00">
                  <c:v>4.708333333333333</c:v>
                </c:pt>
                <c:pt idx="111" formatCode="0.00">
                  <c:v>4.708333333333333</c:v>
                </c:pt>
                <c:pt idx="112" formatCode="0.00">
                  <c:v>4.708333333333333</c:v>
                </c:pt>
                <c:pt idx="113" formatCode="0.00">
                  <c:v>4.708333333333333</c:v>
                </c:pt>
                <c:pt idx="114" formatCode="0.00">
                  <c:v>4.708333333333333</c:v>
                </c:pt>
                <c:pt idx="115" formatCode="0.00">
                  <c:v>4.708333333333333</c:v>
                </c:pt>
                <c:pt idx="116" formatCode="0.00">
                  <c:v>4.708333333333333</c:v>
                </c:pt>
                <c:pt idx="117" formatCode="0.00">
                  <c:v>4.708333333333333</c:v>
                </c:pt>
                <c:pt idx="118" formatCode="0.00">
                  <c:v>4.708333333333333</c:v>
                </c:pt>
                <c:pt idx="119" formatCode="0.00">
                  <c:v>4.708333333333333</c:v>
                </c:pt>
                <c:pt idx="120" formatCode="0.00">
                  <c:v>4.708333333333333</c:v>
                </c:pt>
                <c:pt idx="121" formatCode="0.00">
                  <c:v>4.708333333333333</c:v>
                </c:pt>
                <c:pt idx="122" formatCode="0.00">
                  <c:v>4.708333333333333</c:v>
                </c:pt>
                <c:pt idx="123" formatCode="0.00">
                  <c:v>4.708333333333333</c:v>
                </c:pt>
                <c:pt idx="124" formatCode="0.00">
                  <c:v>4.708333333333333</c:v>
                </c:pt>
                <c:pt idx="125" formatCode="0.00">
                  <c:v>4.708333333333333</c:v>
                </c:pt>
                <c:pt idx="126" formatCode="0.00">
                  <c:v>4.708333333333333</c:v>
                </c:pt>
                <c:pt idx="127" formatCode="0.00">
                  <c:v>4.708333333333333</c:v>
                </c:pt>
                <c:pt idx="128" formatCode="0.00">
                  <c:v>4.708333333333333</c:v>
                </c:pt>
                <c:pt idx="129" formatCode="0.00">
                  <c:v>4.708333333333333</c:v>
                </c:pt>
                <c:pt idx="130" formatCode="0.00">
                  <c:v>4.708333333333333</c:v>
                </c:pt>
                <c:pt idx="131" formatCode="0.00">
                  <c:v>4.708333333333333</c:v>
                </c:pt>
                <c:pt idx="132" formatCode="0.00">
                  <c:v>4.708333333333333</c:v>
                </c:pt>
                <c:pt idx="133" formatCode="0.00">
                  <c:v>4.708333333333333</c:v>
                </c:pt>
                <c:pt idx="134" formatCode="0.00">
                  <c:v>4.708333333333333</c:v>
                </c:pt>
                <c:pt idx="135" formatCode="0.00">
                  <c:v>4.708333333333333</c:v>
                </c:pt>
                <c:pt idx="136" formatCode="0.00">
                  <c:v>4.708333333333333</c:v>
                </c:pt>
                <c:pt idx="137" formatCode="0.00">
                  <c:v>4.708333333333333</c:v>
                </c:pt>
                <c:pt idx="138" formatCode="0.00">
                  <c:v>4.708333333333333</c:v>
                </c:pt>
                <c:pt idx="139" formatCode="0.00">
                  <c:v>4.708333333333333</c:v>
                </c:pt>
                <c:pt idx="140" formatCode="0.00">
                  <c:v>4.708333333333333</c:v>
                </c:pt>
                <c:pt idx="141" formatCode="0.00">
                  <c:v>4.708333333333333</c:v>
                </c:pt>
                <c:pt idx="142" formatCode="0.00">
                  <c:v>4.708333333333333</c:v>
                </c:pt>
                <c:pt idx="143" formatCode="0.00">
                  <c:v>4.708333333333333</c:v>
                </c:pt>
                <c:pt idx="144" formatCode="0.00">
                  <c:v>4.708333333333333</c:v>
                </c:pt>
                <c:pt idx="145" formatCode="0.00">
                  <c:v>4.708333333333333</c:v>
                </c:pt>
                <c:pt idx="146" formatCode="0.00">
                  <c:v>4.708333333333333</c:v>
                </c:pt>
                <c:pt idx="147" formatCode="0.00">
                  <c:v>4.708333333333333</c:v>
                </c:pt>
                <c:pt idx="148" formatCode="0.00">
                  <c:v>4.708333333333333</c:v>
                </c:pt>
                <c:pt idx="149" formatCode="0.00">
                  <c:v>4.708333333333333</c:v>
                </c:pt>
                <c:pt idx="150" formatCode="0.00">
                  <c:v>4.708333333333333</c:v>
                </c:pt>
                <c:pt idx="151" formatCode="0.00">
                  <c:v>4.708333333333333</c:v>
                </c:pt>
                <c:pt idx="152" formatCode="0.00">
                  <c:v>4.708333333333333</c:v>
                </c:pt>
                <c:pt idx="153" formatCode="0.00">
                  <c:v>4.708333333333333</c:v>
                </c:pt>
                <c:pt idx="154" formatCode="0.00">
                  <c:v>4.708333333333333</c:v>
                </c:pt>
                <c:pt idx="155" formatCode="0.00">
                  <c:v>4.708333333333333</c:v>
                </c:pt>
                <c:pt idx="156" formatCode="0.00">
                  <c:v>4.708333333333333</c:v>
                </c:pt>
                <c:pt idx="157" formatCode="0.00">
                  <c:v>4.708333333333333</c:v>
                </c:pt>
                <c:pt idx="158" formatCode="0.00">
                  <c:v>4.708333333333333</c:v>
                </c:pt>
                <c:pt idx="159" formatCode="0.00">
                  <c:v>4.708333333333333</c:v>
                </c:pt>
                <c:pt idx="160" formatCode="0.00">
                  <c:v>4.708333333333333</c:v>
                </c:pt>
                <c:pt idx="161" formatCode="0.00">
                  <c:v>4.708333333333333</c:v>
                </c:pt>
                <c:pt idx="162" formatCode="0.00">
                  <c:v>4.708333333333333</c:v>
                </c:pt>
                <c:pt idx="163" formatCode="0.00">
                  <c:v>4.708333333333333</c:v>
                </c:pt>
                <c:pt idx="164" formatCode="0.00">
                  <c:v>4.708333333333333</c:v>
                </c:pt>
                <c:pt idx="165" formatCode="0.00">
                  <c:v>4.708333333333333</c:v>
                </c:pt>
                <c:pt idx="166" formatCode="0.00">
                  <c:v>4.708333333333333</c:v>
                </c:pt>
                <c:pt idx="167" formatCode="0.00">
                  <c:v>4.708333333333333</c:v>
                </c:pt>
                <c:pt idx="168" formatCode="0.00">
                  <c:v>4.708333333333333</c:v>
                </c:pt>
                <c:pt idx="169" formatCode="0.00">
                  <c:v>4.708333333333333</c:v>
                </c:pt>
                <c:pt idx="170" formatCode="0.00">
                  <c:v>4.708333333333333</c:v>
                </c:pt>
                <c:pt idx="171" formatCode="0.00">
                  <c:v>4.708333333333333</c:v>
                </c:pt>
                <c:pt idx="172" formatCode="0.00">
                  <c:v>4.708333333333333</c:v>
                </c:pt>
                <c:pt idx="173" formatCode="0.00">
                  <c:v>4.708333333333333</c:v>
                </c:pt>
                <c:pt idx="174" formatCode="0.00">
                  <c:v>4.708333333333333</c:v>
                </c:pt>
                <c:pt idx="175" formatCode="0.00">
                  <c:v>4.708333333333333</c:v>
                </c:pt>
                <c:pt idx="176" formatCode="0.00">
                  <c:v>4.708333333333333</c:v>
                </c:pt>
                <c:pt idx="177" formatCode="0.00">
                  <c:v>4.708333333333333</c:v>
                </c:pt>
                <c:pt idx="178" formatCode="0.00">
                  <c:v>4.708333333333333</c:v>
                </c:pt>
                <c:pt idx="179" formatCode="0.00">
                  <c:v>4.708333333333333</c:v>
                </c:pt>
                <c:pt idx="180" formatCode="0.00">
                  <c:v>4.708333333333333</c:v>
                </c:pt>
                <c:pt idx="181" formatCode="0.00">
                  <c:v>4.708333333333333</c:v>
                </c:pt>
                <c:pt idx="182" formatCode="0.00">
                  <c:v>4.708333333333333</c:v>
                </c:pt>
                <c:pt idx="183" formatCode="0.00">
                  <c:v>4.708333333333333</c:v>
                </c:pt>
                <c:pt idx="184" formatCode="0.00">
                  <c:v>4.708333333333333</c:v>
                </c:pt>
                <c:pt idx="185" formatCode="0.00">
                  <c:v>4.708333333333333</c:v>
                </c:pt>
                <c:pt idx="186" formatCode="0.00">
                  <c:v>4.708333333333333</c:v>
                </c:pt>
                <c:pt idx="187" formatCode="0.00">
                  <c:v>4.708333333333333</c:v>
                </c:pt>
                <c:pt idx="188" formatCode="0.00">
                  <c:v>4.708333333333333</c:v>
                </c:pt>
                <c:pt idx="189" formatCode="0.00">
                  <c:v>4.708333333333333</c:v>
                </c:pt>
                <c:pt idx="190" formatCode="0.00">
                  <c:v>4.708333333333333</c:v>
                </c:pt>
                <c:pt idx="191" formatCode="0.00">
                  <c:v>4.708333333333333</c:v>
                </c:pt>
                <c:pt idx="192" formatCode="0.00">
                  <c:v>4.708333333333333</c:v>
                </c:pt>
                <c:pt idx="193" formatCode="0.00">
                  <c:v>4.708333333333333</c:v>
                </c:pt>
                <c:pt idx="194" formatCode="0.00">
                  <c:v>4.708333333333333</c:v>
                </c:pt>
                <c:pt idx="195" formatCode="0.00">
                  <c:v>4.708333333333333</c:v>
                </c:pt>
                <c:pt idx="196" formatCode="0.00">
                  <c:v>4.708333333333333</c:v>
                </c:pt>
                <c:pt idx="197" formatCode="0.00">
                  <c:v>4.708333333333333</c:v>
                </c:pt>
                <c:pt idx="198" formatCode="0.00">
                  <c:v>4.708333333333333</c:v>
                </c:pt>
                <c:pt idx="199" formatCode="0.00">
                  <c:v>4.708333333333333</c:v>
                </c:pt>
                <c:pt idx="200" formatCode="0.00">
                  <c:v>4.708333333333333</c:v>
                </c:pt>
                <c:pt idx="201" formatCode="0.00">
                  <c:v>4.708333333333333</c:v>
                </c:pt>
                <c:pt idx="202" formatCode="0.00">
                  <c:v>4.708333333333333</c:v>
                </c:pt>
                <c:pt idx="203" formatCode="0.00">
                  <c:v>4.708333333333333</c:v>
                </c:pt>
                <c:pt idx="204" formatCode="0.00">
                  <c:v>4.708333333333333</c:v>
                </c:pt>
                <c:pt idx="205" formatCode="0.00">
                  <c:v>4.708333333333333</c:v>
                </c:pt>
                <c:pt idx="206" formatCode="0.00">
                  <c:v>4.708333333333333</c:v>
                </c:pt>
                <c:pt idx="207" formatCode="0.00">
                  <c:v>4.708333333333333</c:v>
                </c:pt>
                <c:pt idx="208" formatCode="0.00">
                  <c:v>4.708333333333333</c:v>
                </c:pt>
                <c:pt idx="209" formatCode="0.00">
                  <c:v>4.708333333333333</c:v>
                </c:pt>
                <c:pt idx="210" formatCode="0.00">
                  <c:v>4.708333333333333</c:v>
                </c:pt>
                <c:pt idx="211" formatCode="0.00">
                  <c:v>4.708333333333333</c:v>
                </c:pt>
                <c:pt idx="212" formatCode="0.00">
                  <c:v>4.708333333333333</c:v>
                </c:pt>
                <c:pt idx="213" formatCode="0.00">
                  <c:v>4.708333333333333</c:v>
                </c:pt>
                <c:pt idx="214" formatCode="0.00">
                  <c:v>4.708333333333333</c:v>
                </c:pt>
                <c:pt idx="215" formatCode="0.00">
                  <c:v>4.708333333333333</c:v>
                </c:pt>
                <c:pt idx="216" formatCode="0.00">
                  <c:v>4.708333333333333</c:v>
                </c:pt>
                <c:pt idx="217" formatCode="0.00">
                  <c:v>4.708333333333333</c:v>
                </c:pt>
                <c:pt idx="218" formatCode="0.00">
                  <c:v>4.708333333333333</c:v>
                </c:pt>
                <c:pt idx="219" formatCode="0.00">
                  <c:v>4.708333333333333</c:v>
                </c:pt>
                <c:pt idx="220" formatCode="0.00">
                  <c:v>4.708333333333333</c:v>
                </c:pt>
                <c:pt idx="221" formatCode="0.00">
                  <c:v>4.708333333333333</c:v>
                </c:pt>
                <c:pt idx="222" formatCode="0.00">
                  <c:v>4.708333333333333</c:v>
                </c:pt>
                <c:pt idx="223" formatCode="0.00">
                  <c:v>4.708333333333333</c:v>
                </c:pt>
                <c:pt idx="224" formatCode="0.00">
                  <c:v>4.708333333333333</c:v>
                </c:pt>
                <c:pt idx="225" formatCode="0.00">
                  <c:v>4.708333333333333</c:v>
                </c:pt>
                <c:pt idx="226" formatCode="0.00">
                  <c:v>4.708333333333333</c:v>
                </c:pt>
                <c:pt idx="227" formatCode="0.00">
                  <c:v>4.708333333333333</c:v>
                </c:pt>
                <c:pt idx="228" formatCode="0.00">
                  <c:v>4.708333333333333</c:v>
                </c:pt>
                <c:pt idx="229" formatCode="0.00">
                  <c:v>4.708333333333333</c:v>
                </c:pt>
                <c:pt idx="230" formatCode="0.00">
                  <c:v>4.708333333333333</c:v>
                </c:pt>
                <c:pt idx="231" formatCode="0.00">
                  <c:v>4.708333333333333</c:v>
                </c:pt>
                <c:pt idx="232" formatCode="0.00">
                  <c:v>4.708333333333333</c:v>
                </c:pt>
                <c:pt idx="233" formatCode="0.00">
                  <c:v>4.708333333333333</c:v>
                </c:pt>
                <c:pt idx="234" formatCode="0.00">
                  <c:v>4.708333333333333</c:v>
                </c:pt>
                <c:pt idx="235" formatCode="0.00">
                  <c:v>4.708333333333333</c:v>
                </c:pt>
                <c:pt idx="236" formatCode="0.00">
                  <c:v>4.708333333333333</c:v>
                </c:pt>
                <c:pt idx="237" formatCode="0.00">
                  <c:v>4.708333333333333</c:v>
                </c:pt>
                <c:pt idx="238" formatCode="0.00">
                  <c:v>4.708333333333333</c:v>
                </c:pt>
                <c:pt idx="239" formatCode="0.00">
                  <c:v>4.708333333333333</c:v>
                </c:pt>
                <c:pt idx="240" formatCode="0.00">
                  <c:v>4.708333333333333</c:v>
                </c:pt>
                <c:pt idx="241" formatCode="0.00">
                  <c:v>4.708333333333333</c:v>
                </c:pt>
                <c:pt idx="242" formatCode="0.00">
                  <c:v>4.708333333333333</c:v>
                </c:pt>
                <c:pt idx="243" formatCode="0.00">
                  <c:v>4.708333333333333</c:v>
                </c:pt>
                <c:pt idx="244" formatCode="0.00">
                  <c:v>4.708333333333333</c:v>
                </c:pt>
                <c:pt idx="245" formatCode="0.00">
                  <c:v>4.708333333333333</c:v>
                </c:pt>
                <c:pt idx="246" formatCode="0.00">
                  <c:v>4.708333333333333</c:v>
                </c:pt>
                <c:pt idx="247" formatCode="0.00">
                  <c:v>4.708333333333333</c:v>
                </c:pt>
                <c:pt idx="248" formatCode="0.00">
                  <c:v>4.708333333333333</c:v>
                </c:pt>
                <c:pt idx="249" formatCode="0.00">
                  <c:v>4.708333333333333</c:v>
                </c:pt>
                <c:pt idx="250" formatCode="0.00">
                  <c:v>4.708333333333333</c:v>
                </c:pt>
                <c:pt idx="251" formatCode="0.00">
                  <c:v>4.708333333333333</c:v>
                </c:pt>
                <c:pt idx="252" formatCode="0.00">
                  <c:v>4.708333333333333</c:v>
                </c:pt>
                <c:pt idx="253" formatCode="0.00">
                  <c:v>4.708333333333333</c:v>
                </c:pt>
                <c:pt idx="254" formatCode="0.00">
                  <c:v>4.708333333333333</c:v>
                </c:pt>
                <c:pt idx="255" formatCode="0.00">
                  <c:v>4.708333333333333</c:v>
                </c:pt>
                <c:pt idx="256" formatCode="0.00">
                  <c:v>4.708333333333333</c:v>
                </c:pt>
                <c:pt idx="257" formatCode="0.00">
                  <c:v>4.708333333333333</c:v>
                </c:pt>
                <c:pt idx="258" formatCode="0.00">
                  <c:v>4.708333333333333</c:v>
                </c:pt>
                <c:pt idx="259" formatCode="0.00">
                  <c:v>4.708333333333333</c:v>
                </c:pt>
                <c:pt idx="260" formatCode="0.00">
                  <c:v>4.708333333333333</c:v>
                </c:pt>
                <c:pt idx="261" formatCode="0.00">
                  <c:v>4.708333333333333</c:v>
                </c:pt>
                <c:pt idx="262" formatCode="0.00">
                  <c:v>4.708333333333333</c:v>
                </c:pt>
                <c:pt idx="263" formatCode="0.00">
                  <c:v>4.708333333333333</c:v>
                </c:pt>
                <c:pt idx="264" formatCode="0.00">
                  <c:v>4.708333333333333</c:v>
                </c:pt>
                <c:pt idx="265" formatCode="0.00">
                  <c:v>4.708333333333333</c:v>
                </c:pt>
                <c:pt idx="266" formatCode="0.00">
                  <c:v>4.708333333333333</c:v>
                </c:pt>
                <c:pt idx="267" formatCode="0.00">
                  <c:v>4.708333333333333</c:v>
                </c:pt>
                <c:pt idx="268" formatCode="0.00">
                  <c:v>4.708333333333333</c:v>
                </c:pt>
                <c:pt idx="269" formatCode="0.00">
                  <c:v>4.708333333333333</c:v>
                </c:pt>
                <c:pt idx="270" formatCode="0.00">
                  <c:v>4.708333333333333</c:v>
                </c:pt>
                <c:pt idx="271" formatCode="0.00">
                  <c:v>4.708333333333333</c:v>
                </c:pt>
                <c:pt idx="272" formatCode="0.00">
                  <c:v>4.708333333333333</c:v>
                </c:pt>
                <c:pt idx="273" formatCode="0.00">
                  <c:v>4.708333333333333</c:v>
                </c:pt>
                <c:pt idx="274" formatCode="0.00">
                  <c:v>4.708333333333333</c:v>
                </c:pt>
                <c:pt idx="275" formatCode="0.00">
                  <c:v>4.708333333333333</c:v>
                </c:pt>
                <c:pt idx="276" formatCode="0.00">
                  <c:v>4.708333333333333</c:v>
                </c:pt>
                <c:pt idx="277" formatCode="0.00">
                  <c:v>4.708333333333333</c:v>
                </c:pt>
                <c:pt idx="278" formatCode="0.00">
                  <c:v>4.708333333333333</c:v>
                </c:pt>
                <c:pt idx="279" formatCode="0.00">
                  <c:v>4.708333333333333</c:v>
                </c:pt>
                <c:pt idx="280" formatCode="0.00">
                  <c:v>4.708333333333333</c:v>
                </c:pt>
                <c:pt idx="281" formatCode="0.00">
                  <c:v>4.708333333333333</c:v>
                </c:pt>
                <c:pt idx="282" formatCode="0.00">
                  <c:v>4.708333333333333</c:v>
                </c:pt>
                <c:pt idx="283" formatCode="0.00">
                  <c:v>4.708333333333333</c:v>
                </c:pt>
                <c:pt idx="284" formatCode="0.00">
                  <c:v>4.708333333333333</c:v>
                </c:pt>
                <c:pt idx="285" formatCode="0.00">
                  <c:v>4.708333333333333</c:v>
                </c:pt>
                <c:pt idx="286" formatCode="0.00">
                  <c:v>4.708333333333333</c:v>
                </c:pt>
                <c:pt idx="287" formatCode="0.00">
                  <c:v>4.708333333333333</c:v>
                </c:pt>
                <c:pt idx="288" formatCode="0.00">
                  <c:v>4.708333333333333</c:v>
                </c:pt>
                <c:pt idx="289" formatCode="0.00">
                  <c:v>4.708333333333333</c:v>
                </c:pt>
                <c:pt idx="290" formatCode="0.00">
                  <c:v>4.708333333333333</c:v>
                </c:pt>
                <c:pt idx="291" formatCode="0.00">
                  <c:v>4.708333333333333</c:v>
                </c:pt>
                <c:pt idx="292" formatCode="0.00">
                  <c:v>4.708333333333333</c:v>
                </c:pt>
                <c:pt idx="293" formatCode="0.00">
                  <c:v>4.708333333333333</c:v>
                </c:pt>
                <c:pt idx="294" formatCode="0.00">
                  <c:v>4.708333333333333</c:v>
                </c:pt>
                <c:pt idx="295" formatCode="0.00">
                  <c:v>4.708333333333333</c:v>
                </c:pt>
                <c:pt idx="296" formatCode="0.00">
                  <c:v>4.708333333333333</c:v>
                </c:pt>
                <c:pt idx="297" formatCode="0.00">
                  <c:v>4.708333333333333</c:v>
                </c:pt>
                <c:pt idx="298" formatCode="0.00">
                  <c:v>4.708333333333333</c:v>
                </c:pt>
                <c:pt idx="299" formatCode="0.00">
                  <c:v>4.708333333333333</c:v>
                </c:pt>
                <c:pt idx="300" formatCode="0.00">
                  <c:v>4.708333333333333</c:v>
                </c:pt>
                <c:pt idx="301" formatCode="0.00">
                  <c:v>4.708333333333333</c:v>
                </c:pt>
                <c:pt idx="302" formatCode="0.00">
                  <c:v>4.708333333333333</c:v>
                </c:pt>
                <c:pt idx="303" formatCode="0.00">
                  <c:v>4.708333333333333</c:v>
                </c:pt>
                <c:pt idx="304" formatCode="0.00">
                  <c:v>4.708333333333333</c:v>
                </c:pt>
                <c:pt idx="305" formatCode="0.00">
                  <c:v>4.708333333333333</c:v>
                </c:pt>
                <c:pt idx="306" formatCode="0.00">
                  <c:v>4.708333333333333</c:v>
                </c:pt>
                <c:pt idx="307" formatCode="0.00">
                  <c:v>4.708333333333333</c:v>
                </c:pt>
                <c:pt idx="308" formatCode="0.00">
                  <c:v>4.708333333333333</c:v>
                </c:pt>
                <c:pt idx="309" formatCode="0.00">
                  <c:v>4.708333333333333</c:v>
                </c:pt>
                <c:pt idx="310" formatCode="0.00">
                  <c:v>4.708333333333333</c:v>
                </c:pt>
                <c:pt idx="311" formatCode="0.00">
                  <c:v>4.708333333333333</c:v>
                </c:pt>
                <c:pt idx="312" formatCode="0.00">
                  <c:v>4.708333333333333</c:v>
                </c:pt>
                <c:pt idx="313" formatCode="0.00">
                  <c:v>4.708333333333333</c:v>
                </c:pt>
                <c:pt idx="314" formatCode="0.00">
                  <c:v>4.708333333333333</c:v>
                </c:pt>
                <c:pt idx="315" formatCode="0.00">
                  <c:v>4.708333333333333</c:v>
                </c:pt>
                <c:pt idx="316" formatCode="0.00">
                  <c:v>4.708333333333333</c:v>
                </c:pt>
                <c:pt idx="317" formatCode="0.00">
                  <c:v>4.708333333333333</c:v>
                </c:pt>
                <c:pt idx="318" formatCode="0.00">
                  <c:v>4.708333333333333</c:v>
                </c:pt>
                <c:pt idx="319" formatCode="0.00">
                  <c:v>4.708333333333333</c:v>
                </c:pt>
                <c:pt idx="320" formatCode="0.00">
                  <c:v>4.708333333333333</c:v>
                </c:pt>
                <c:pt idx="321" formatCode="0.00">
                  <c:v>4.708333333333333</c:v>
                </c:pt>
                <c:pt idx="322" formatCode="0.00">
                  <c:v>4.708333333333333</c:v>
                </c:pt>
                <c:pt idx="323" formatCode="0.00">
                  <c:v>4.708333333333333</c:v>
                </c:pt>
                <c:pt idx="324" formatCode="0.00">
                  <c:v>4.708333333333333</c:v>
                </c:pt>
                <c:pt idx="325" formatCode="0.00">
                  <c:v>4.708333333333333</c:v>
                </c:pt>
                <c:pt idx="326" formatCode="0.00">
                  <c:v>4.708333333333333</c:v>
                </c:pt>
                <c:pt idx="327" formatCode="0.00">
                  <c:v>4.708333333333333</c:v>
                </c:pt>
                <c:pt idx="328" formatCode="0.00">
                  <c:v>4.708333333333333</c:v>
                </c:pt>
                <c:pt idx="329" formatCode="0.00">
                  <c:v>4.708333333333333</c:v>
                </c:pt>
                <c:pt idx="330" formatCode="0.00">
                  <c:v>4.708333333333333</c:v>
                </c:pt>
                <c:pt idx="331" formatCode="0.00">
                  <c:v>4.708333333333333</c:v>
                </c:pt>
                <c:pt idx="332" formatCode="0.00">
                  <c:v>4.708333333333333</c:v>
                </c:pt>
                <c:pt idx="333" formatCode="0.00">
                  <c:v>4.708333333333333</c:v>
                </c:pt>
                <c:pt idx="334" formatCode="0.00">
                  <c:v>4.708333333333333</c:v>
                </c:pt>
                <c:pt idx="335" formatCode="0.00">
                  <c:v>4.708333333333333</c:v>
                </c:pt>
                <c:pt idx="336" formatCode="0.00">
                  <c:v>4.708333333333333</c:v>
                </c:pt>
                <c:pt idx="337" formatCode="0.00">
                  <c:v>4.708333333333333</c:v>
                </c:pt>
                <c:pt idx="338" formatCode="0.00">
                  <c:v>4.708333333333333</c:v>
                </c:pt>
                <c:pt idx="339" formatCode="0.00">
                  <c:v>4.708333333333333</c:v>
                </c:pt>
                <c:pt idx="340" formatCode="0.00">
                  <c:v>4.708333333333333</c:v>
                </c:pt>
                <c:pt idx="341" formatCode="0.00">
                  <c:v>4.708333333333333</c:v>
                </c:pt>
                <c:pt idx="342" formatCode="0.00">
                  <c:v>4.708333333333333</c:v>
                </c:pt>
                <c:pt idx="343" formatCode="0.00">
                  <c:v>4.708333333333333</c:v>
                </c:pt>
                <c:pt idx="344" formatCode="0.00">
                  <c:v>4.708333333333333</c:v>
                </c:pt>
                <c:pt idx="345" formatCode="0.00">
                  <c:v>4.708333333333333</c:v>
                </c:pt>
                <c:pt idx="346" formatCode="0.00">
                  <c:v>4.708333333333333</c:v>
                </c:pt>
                <c:pt idx="347" formatCode="0.00">
                  <c:v>4.708333333333333</c:v>
                </c:pt>
                <c:pt idx="348" formatCode="0.00">
                  <c:v>4.708333333333333</c:v>
                </c:pt>
              </c:numCache>
            </c:numRef>
          </c:val>
          <c:smooth val="0"/>
          <c:extLst>
            <c:ext xmlns:c16="http://schemas.microsoft.com/office/drawing/2014/chart" uri="{C3380CC4-5D6E-409C-BE32-E72D297353CC}">
              <c16:uniqueId val="{00000006-A5BD-4EF2-87F8-AF209BF44FD6}"/>
            </c:ext>
          </c:extLst>
        </c:ser>
        <c:ser>
          <c:idx val="7"/>
          <c:order val="7"/>
          <c:tx>
            <c:strRef>
              <c:f>'c-chart demand'!$K$3</c:f>
              <c:strCache>
                <c:ptCount val="1"/>
                <c:pt idx="0">
                  <c:v>Extended UCL</c:v>
                </c:pt>
              </c:strCache>
            </c:strRef>
          </c:tx>
          <c:spPr>
            <a:ln w="22225">
              <a:solidFill>
                <a:schemeClr val="bg1">
                  <a:lumMod val="50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demand'!$K$4:$K$352</c:f>
              <c:numCache>
                <c:formatCode>0.00</c:formatCode>
                <c:ptCount val="349"/>
                <c:pt idx="23">
                  <c:v>11.217941616479102</c:v>
                </c:pt>
                <c:pt idx="24">
                  <c:v>11.217941616479102</c:v>
                </c:pt>
                <c:pt idx="25">
                  <c:v>11.217941616479102</c:v>
                </c:pt>
                <c:pt idx="26">
                  <c:v>11.217941616479102</c:v>
                </c:pt>
                <c:pt idx="27">
                  <c:v>11.217941616479102</c:v>
                </c:pt>
                <c:pt idx="28">
                  <c:v>11.217941616479102</c:v>
                </c:pt>
                <c:pt idx="29">
                  <c:v>11.217941616479102</c:v>
                </c:pt>
                <c:pt idx="30">
                  <c:v>11.217941616479102</c:v>
                </c:pt>
                <c:pt idx="31">
                  <c:v>11.217941616479102</c:v>
                </c:pt>
                <c:pt idx="32">
                  <c:v>11.217941616479102</c:v>
                </c:pt>
                <c:pt idx="33">
                  <c:v>11.217941616479102</c:v>
                </c:pt>
                <c:pt idx="34">
                  <c:v>11.217941616479102</c:v>
                </c:pt>
                <c:pt idx="35">
                  <c:v>11.217941616479102</c:v>
                </c:pt>
                <c:pt idx="36">
                  <c:v>11.217941616479102</c:v>
                </c:pt>
                <c:pt idx="37">
                  <c:v>11.217941616479102</c:v>
                </c:pt>
                <c:pt idx="38">
                  <c:v>11.217941616479102</c:v>
                </c:pt>
                <c:pt idx="39">
                  <c:v>11.217941616479102</c:v>
                </c:pt>
                <c:pt idx="40">
                  <c:v>11.217941616479102</c:v>
                </c:pt>
                <c:pt idx="41">
                  <c:v>11.217941616479102</c:v>
                </c:pt>
                <c:pt idx="42">
                  <c:v>11.217941616479102</c:v>
                </c:pt>
                <c:pt idx="43">
                  <c:v>11.217941616479102</c:v>
                </c:pt>
                <c:pt idx="44">
                  <c:v>11.217941616479102</c:v>
                </c:pt>
                <c:pt idx="45">
                  <c:v>11.217941616479102</c:v>
                </c:pt>
                <c:pt idx="46">
                  <c:v>11.217941616479102</c:v>
                </c:pt>
                <c:pt idx="47">
                  <c:v>11.217941616479102</c:v>
                </c:pt>
                <c:pt idx="48">
                  <c:v>11.217941616479102</c:v>
                </c:pt>
                <c:pt idx="49">
                  <c:v>11.217941616479102</c:v>
                </c:pt>
                <c:pt idx="50">
                  <c:v>11.217941616479102</c:v>
                </c:pt>
                <c:pt idx="51">
                  <c:v>11.217941616479102</c:v>
                </c:pt>
                <c:pt idx="52">
                  <c:v>11.217941616479102</c:v>
                </c:pt>
                <c:pt idx="53">
                  <c:v>11.217941616479102</c:v>
                </c:pt>
                <c:pt idx="54">
                  <c:v>11.217941616479102</c:v>
                </c:pt>
                <c:pt idx="55">
                  <c:v>11.217941616479102</c:v>
                </c:pt>
                <c:pt idx="56">
                  <c:v>11.217941616479102</c:v>
                </c:pt>
                <c:pt idx="57">
                  <c:v>11.217941616479102</c:v>
                </c:pt>
                <c:pt idx="58">
                  <c:v>11.217941616479102</c:v>
                </c:pt>
                <c:pt idx="59">
                  <c:v>11.217941616479102</c:v>
                </c:pt>
                <c:pt idx="60">
                  <c:v>11.217941616479102</c:v>
                </c:pt>
                <c:pt idx="61">
                  <c:v>11.217941616479102</c:v>
                </c:pt>
                <c:pt idx="62">
                  <c:v>11.217941616479102</c:v>
                </c:pt>
                <c:pt idx="63">
                  <c:v>11.217941616479102</c:v>
                </c:pt>
                <c:pt idx="64">
                  <c:v>11.217941616479102</c:v>
                </c:pt>
                <c:pt idx="65">
                  <c:v>11.217941616479102</c:v>
                </c:pt>
                <c:pt idx="66">
                  <c:v>11.217941616479102</c:v>
                </c:pt>
                <c:pt idx="67">
                  <c:v>11.217941616479102</c:v>
                </c:pt>
                <c:pt idx="68">
                  <c:v>11.217941616479102</c:v>
                </c:pt>
                <c:pt idx="69">
                  <c:v>11.217941616479102</c:v>
                </c:pt>
                <c:pt idx="70">
                  <c:v>11.217941616479102</c:v>
                </c:pt>
                <c:pt idx="71">
                  <c:v>11.217941616479102</c:v>
                </c:pt>
                <c:pt idx="72">
                  <c:v>11.217941616479102</c:v>
                </c:pt>
                <c:pt idx="73">
                  <c:v>11.217941616479102</c:v>
                </c:pt>
                <c:pt idx="74">
                  <c:v>11.217941616479102</c:v>
                </c:pt>
                <c:pt idx="75">
                  <c:v>11.217941616479102</c:v>
                </c:pt>
                <c:pt idx="76">
                  <c:v>11.217941616479102</c:v>
                </c:pt>
                <c:pt idx="77">
                  <c:v>11.217941616479102</c:v>
                </c:pt>
                <c:pt idx="78">
                  <c:v>11.217941616479102</c:v>
                </c:pt>
                <c:pt idx="79">
                  <c:v>11.217941616479102</c:v>
                </c:pt>
                <c:pt idx="80">
                  <c:v>11.217941616479102</c:v>
                </c:pt>
                <c:pt idx="81">
                  <c:v>11.217941616479102</c:v>
                </c:pt>
                <c:pt idx="82">
                  <c:v>11.217941616479102</c:v>
                </c:pt>
                <c:pt idx="83">
                  <c:v>11.217941616479102</c:v>
                </c:pt>
                <c:pt idx="84">
                  <c:v>11.217941616479102</c:v>
                </c:pt>
                <c:pt idx="85">
                  <c:v>11.217941616479102</c:v>
                </c:pt>
                <c:pt idx="86">
                  <c:v>11.217941616479102</c:v>
                </c:pt>
                <c:pt idx="87">
                  <c:v>11.217941616479102</c:v>
                </c:pt>
                <c:pt idx="88">
                  <c:v>11.217941616479102</c:v>
                </c:pt>
                <c:pt idx="89">
                  <c:v>11.217941616479102</c:v>
                </c:pt>
                <c:pt idx="90">
                  <c:v>11.217941616479102</c:v>
                </c:pt>
                <c:pt idx="91">
                  <c:v>11.217941616479102</c:v>
                </c:pt>
                <c:pt idx="92">
                  <c:v>11.217941616479102</c:v>
                </c:pt>
                <c:pt idx="93">
                  <c:v>11.217941616479102</c:v>
                </c:pt>
                <c:pt idx="94">
                  <c:v>11.217941616479102</c:v>
                </c:pt>
                <c:pt idx="95">
                  <c:v>11.217941616479102</c:v>
                </c:pt>
                <c:pt idx="96">
                  <c:v>11.217941616479102</c:v>
                </c:pt>
                <c:pt idx="97">
                  <c:v>11.217941616479102</c:v>
                </c:pt>
                <c:pt idx="98">
                  <c:v>11.217941616479102</c:v>
                </c:pt>
                <c:pt idx="99">
                  <c:v>11.217941616479102</c:v>
                </c:pt>
                <c:pt idx="100">
                  <c:v>11.217941616479102</c:v>
                </c:pt>
                <c:pt idx="101">
                  <c:v>11.217941616479102</c:v>
                </c:pt>
                <c:pt idx="102">
                  <c:v>11.217941616479102</c:v>
                </c:pt>
                <c:pt idx="103">
                  <c:v>11.217941616479102</c:v>
                </c:pt>
                <c:pt idx="104">
                  <c:v>11.217941616479102</c:v>
                </c:pt>
                <c:pt idx="105">
                  <c:v>11.217941616479102</c:v>
                </c:pt>
                <c:pt idx="106">
                  <c:v>11.217941616479102</c:v>
                </c:pt>
                <c:pt idx="107">
                  <c:v>11.217941616479102</c:v>
                </c:pt>
                <c:pt idx="108">
                  <c:v>11.217941616479102</c:v>
                </c:pt>
                <c:pt idx="109">
                  <c:v>11.217941616479102</c:v>
                </c:pt>
                <c:pt idx="110">
                  <c:v>11.217941616479102</c:v>
                </c:pt>
                <c:pt idx="111">
                  <c:v>11.217941616479102</c:v>
                </c:pt>
                <c:pt idx="112">
                  <c:v>11.217941616479102</c:v>
                </c:pt>
                <c:pt idx="113">
                  <c:v>11.217941616479102</c:v>
                </c:pt>
                <c:pt idx="114">
                  <c:v>11.217941616479102</c:v>
                </c:pt>
                <c:pt idx="115">
                  <c:v>11.217941616479102</c:v>
                </c:pt>
                <c:pt idx="116">
                  <c:v>11.217941616479102</c:v>
                </c:pt>
                <c:pt idx="117">
                  <c:v>11.217941616479102</c:v>
                </c:pt>
                <c:pt idx="118">
                  <c:v>11.217941616479102</c:v>
                </c:pt>
                <c:pt idx="119">
                  <c:v>11.217941616479102</c:v>
                </c:pt>
                <c:pt idx="120">
                  <c:v>11.217941616479102</c:v>
                </c:pt>
                <c:pt idx="121">
                  <c:v>11.217941616479102</c:v>
                </c:pt>
                <c:pt idx="122">
                  <c:v>11.217941616479102</c:v>
                </c:pt>
                <c:pt idx="123">
                  <c:v>11.217941616479102</c:v>
                </c:pt>
                <c:pt idx="124">
                  <c:v>11.217941616479102</c:v>
                </c:pt>
                <c:pt idx="125">
                  <c:v>11.217941616479102</c:v>
                </c:pt>
                <c:pt idx="126">
                  <c:v>11.217941616479102</c:v>
                </c:pt>
                <c:pt idx="127">
                  <c:v>11.217941616479102</c:v>
                </c:pt>
                <c:pt idx="128">
                  <c:v>11.217941616479102</c:v>
                </c:pt>
                <c:pt idx="129">
                  <c:v>11.217941616479102</c:v>
                </c:pt>
                <c:pt idx="130">
                  <c:v>11.217941616479102</c:v>
                </c:pt>
                <c:pt idx="131">
                  <c:v>11.217941616479102</c:v>
                </c:pt>
                <c:pt idx="132">
                  <c:v>11.217941616479102</c:v>
                </c:pt>
                <c:pt idx="133">
                  <c:v>11.217941616479102</c:v>
                </c:pt>
                <c:pt idx="134">
                  <c:v>11.217941616479102</c:v>
                </c:pt>
                <c:pt idx="135">
                  <c:v>11.217941616479102</c:v>
                </c:pt>
                <c:pt idx="136">
                  <c:v>11.217941616479102</c:v>
                </c:pt>
                <c:pt idx="137">
                  <c:v>11.217941616479102</c:v>
                </c:pt>
                <c:pt idx="138">
                  <c:v>11.217941616479102</c:v>
                </c:pt>
                <c:pt idx="139">
                  <c:v>11.217941616479102</c:v>
                </c:pt>
                <c:pt idx="140">
                  <c:v>11.217941616479102</c:v>
                </c:pt>
                <c:pt idx="141">
                  <c:v>11.217941616479102</c:v>
                </c:pt>
                <c:pt idx="142">
                  <c:v>11.217941616479102</c:v>
                </c:pt>
                <c:pt idx="143">
                  <c:v>11.217941616479102</c:v>
                </c:pt>
                <c:pt idx="144">
                  <c:v>11.217941616479102</c:v>
                </c:pt>
                <c:pt idx="145">
                  <c:v>11.217941616479102</c:v>
                </c:pt>
                <c:pt idx="146">
                  <c:v>11.217941616479102</c:v>
                </c:pt>
                <c:pt idx="147">
                  <c:v>11.217941616479102</c:v>
                </c:pt>
                <c:pt idx="148">
                  <c:v>11.217941616479102</c:v>
                </c:pt>
                <c:pt idx="149">
                  <c:v>11.217941616479102</c:v>
                </c:pt>
                <c:pt idx="150">
                  <c:v>11.217941616479102</c:v>
                </c:pt>
                <c:pt idx="151">
                  <c:v>11.217941616479102</c:v>
                </c:pt>
                <c:pt idx="152">
                  <c:v>11.217941616479102</c:v>
                </c:pt>
                <c:pt idx="153">
                  <c:v>11.217941616479102</c:v>
                </c:pt>
                <c:pt idx="154">
                  <c:v>11.217941616479102</c:v>
                </c:pt>
                <c:pt idx="155">
                  <c:v>11.217941616479102</c:v>
                </c:pt>
                <c:pt idx="156">
                  <c:v>11.217941616479102</c:v>
                </c:pt>
                <c:pt idx="157">
                  <c:v>11.217941616479102</c:v>
                </c:pt>
                <c:pt idx="158">
                  <c:v>11.217941616479102</c:v>
                </c:pt>
                <c:pt idx="159">
                  <c:v>11.217941616479102</c:v>
                </c:pt>
                <c:pt idx="160">
                  <c:v>11.217941616479102</c:v>
                </c:pt>
                <c:pt idx="161">
                  <c:v>11.217941616479102</c:v>
                </c:pt>
                <c:pt idx="162">
                  <c:v>11.217941616479102</c:v>
                </c:pt>
                <c:pt idx="163">
                  <c:v>11.217941616479102</c:v>
                </c:pt>
                <c:pt idx="164">
                  <c:v>11.217941616479102</c:v>
                </c:pt>
                <c:pt idx="165">
                  <c:v>11.217941616479102</c:v>
                </c:pt>
                <c:pt idx="166">
                  <c:v>11.217941616479102</c:v>
                </c:pt>
                <c:pt idx="167">
                  <c:v>11.217941616479102</c:v>
                </c:pt>
                <c:pt idx="168">
                  <c:v>11.217941616479102</c:v>
                </c:pt>
                <c:pt idx="169">
                  <c:v>11.217941616479102</c:v>
                </c:pt>
                <c:pt idx="170">
                  <c:v>11.217941616479102</c:v>
                </c:pt>
                <c:pt idx="171">
                  <c:v>11.217941616479102</c:v>
                </c:pt>
                <c:pt idx="172">
                  <c:v>11.217941616479102</c:v>
                </c:pt>
                <c:pt idx="173">
                  <c:v>11.217941616479102</c:v>
                </c:pt>
                <c:pt idx="174">
                  <c:v>11.217941616479102</c:v>
                </c:pt>
                <c:pt idx="175">
                  <c:v>11.217941616479102</c:v>
                </c:pt>
                <c:pt idx="176">
                  <c:v>11.217941616479102</c:v>
                </c:pt>
                <c:pt idx="177">
                  <c:v>11.217941616479102</c:v>
                </c:pt>
                <c:pt idx="178">
                  <c:v>11.217941616479102</c:v>
                </c:pt>
                <c:pt idx="179">
                  <c:v>11.217941616479102</c:v>
                </c:pt>
                <c:pt idx="180">
                  <c:v>11.217941616479102</c:v>
                </c:pt>
                <c:pt idx="181">
                  <c:v>11.217941616479102</c:v>
                </c:pt>
                <c:pt idx="182">
                  <c:v>11.217941616479102</c:v>
                </c:pt>
                <c:pt idx="183">
                  <c:v>11.217941616479102</c:v>
                </c:pt>
                <c:pt idx="184">
                  <c:v>11.217941616479102</c:v>
                </c:pt>
                <c:pt idx="185">
                  <c:v>11.217941616479102</c:v>
                </c:pt>
                <c:pt idx="186">
                  <c:v>11.217941616479102</c:v>
                </c:pt>
                <c:pt idx="187">
                  <c:v>11.217941616479102</c:v>
                </c:pt>
                <c:pt idx="188">
                  <c:v>11.217941616479102</c:v>
                </c:pt>
                <c:pt idx="189">
                  <c:v>11.217941616479102</c:v>
                </c:pt>
                <c:pt idx="190">
                  <c:v>11.217941616479102</c:v>
                </c:pt>
                <c:pt idx="191">
                  <c:v>11.217941616479102</c:v>
                </c:pt>
                <c:pt idx="192">
                  <c:v>11.217941616479102</c:v>
                </c:pt>
                <c:pt idx="193">
                  <c:v>11.217941616479102</c:v>
                </c:pt>
                <c:pt idx="194">
                  <c:v>11.217941616479102</c:v>
                </c:pt>
                <c:pt idx="195">
                  <c:v>11.217941616479102</c:v>
                </c:pt>
                <c:pt idx="196">
                  <c:v>11.217941616479102</c:v>
                </c:pt>
                <c:pt idx="197">
                  <c:v>11.217941616479102</c:v>
                </c:pt>
                <c:pt idx="198">
                  <c:v>11.217941616479102</c:v>
                </c:pt>
                <c:pt idx="199">
                  <c:v>11.217941616479102</c:v>
                </c:pt>
                <c:pt idx="200">
                  <c:v>11.217941616479102</c:v>
                </c:pt>
                <c:pt idx="201">
                  <c:v>11.217941616479102</c:v>
                </c:pt>
                <c:pt idx="202">
                  <c:v>11.217941616479102</c:v>
                </c:pt>
                <c:pt idx="203">
                  <c:v>11.217941616479102</c:v>
                </c:pt>
                <c:pt idx="204">
                  <c:v>11.217941616479102</c:v>
                </c:pt>
                <c:pt idx="205">
                  <c:v>11.217941616479102</c:v>
                </c:pt>
                <c:pt idx="206">
                  <c:v>11.217941616479102</c:v>
                </c:pt>
                <c:pt idx="207">
                  <c:v>11.217941616479102</c:v>
                </c:pt>
                <c:pt idx="208">
                  <c:v>11.217941616479102</c:v>
                </c:pt>
                <c:pt idx="209">
                  <c:v>11.217941616479102</c:v>
                </c:pt>
                <c:pt idx="210">
                  <c:v>11.217941616479102</c:v>
                </c:pt>
                <c:pt idx="211">
                  <c:v>11.217941616479102</c:v>
                </c:pt>
                <c:pt idx="212">
                  <c:v>11.217941616479102</c:v>
                </c:pt>
                <c:pt idx="213">
                  <c:v>11.217941616479102</c:v>
                </c:pt>
                <c:pt idx="214">
                  <c:v>11.217941616479102</c:v>
                </c:pt>
                <c:pt idx="215">
                  <c:v>11.217941616479102</c:v>
                </c:pt>
                <c:pt idx="216">
                  <c:v>11.217941616479102</c:v>
                </c:pt>
                <c:pt idx="217">
                  <c:v>11.217941616479102</c:v>
                </c:pt>
                <c:pt idx="218">
                  <c:v>11.217941616479102</c:v>
                </c:pt>
                <c:pt idx="219">
                  <c:v>11.217941616479102</c:v>
                </c:pt>
                <c:pt idx="220">
                  <c:v>11.217941616479102</c:v>
                </c:pt>
                <c:pt idx="221">
                  <c:v>11.217941616479102</c:v>
                </c:pt>
                <c:pt idx="222">
                  <c:v>11.217941616479102</c:v>
                </c:pt>
                <c:pt idx="223">
                  <c:v>11.217941616479102</c:v>
                </c:pt>
                <c:pt idx="224">
                  <c:v>11.217941616479102</c:v>
                </c:pt>
                <c:pt idx="225">
                  <c:v>11.217941616479102</c:v>
                </c:pt>
                <c:pt idx="226">
                  <c:v>11.217941616479102</c:v>
                </c:pt>
                <c:pt idx="227">
                  <c:v>11.217941616479102</c:v>
                </c:pt>
                <c:pt idx="228">
                  <c:v>11.217941616479102</c:v>
                </c:pt>
                <c:pt idx="229">
                  <c:v>11.217941616479102</c:v>
                </c:pt>
                <c:pt idx="230">
                  <c:v>11.217941616479102</c:v>
                </c:pt>
                <c:pt idx="231">
                  <c:v>11.217941616479102</c:v>
                </c:pt>
                <c:pt idx="232">
                  <c:v>11.217941616479102</c:v>
                </c:pt>
                <c:pt idx="233">
                  <c:v>11.217941616479102</c:v>
                </c:pt>
                <c:pt idx="234">
                  <c:v>11.217941616479102</c:v>
                </c:pt>
                <c:pt idx="235">
                  <c:v>11.217941616479102</c:v>
                </c:pt>
                <c:pt idx="236">
                  <c:v>11.217941616479102</c:v>
                </c:pt>
                <c:pt idx="237">
                  <c:v>11.217941616479102</c:v>
                </c:pt>
                <c:pt idx="238">
                  <c:v>11.217941616479102</c:v>
                </c:pt>
                <c:pt idx="239">
                  <c:v>11.217941616479102</c:v>
                </c:pt>
                <c:pt idx="240">
                  <c:v>11.217941616479102</c:v>
                </c:pt>
                <c:pt idx="241">
                  <c:v>11.217941616479102</c:v>
                </c:pt>
                <c:pt idx="242">
                  <c:v>11.217941616479102</c:v>
                </c:pt>
                <c:pt idx="243">
                  <c:v>11.217941616479102</c:v>
                </c:pt>
                <c:pt idx="244">
                  <c:v>11.217941616479102</c:v>
                </c:pt>
                <c:pt idx="245">
                  <c:v>11.217941616479102</c:v>
                </c:pt>
                <c:pt idx="246">
                  <c:v>11.217941616479102</c:v>
                </c:pt>
                <c:pt idx="247">
                  <c:v>11.217941616479102</c:v>
                </c:pt>
                <c:pt idx="248">
                  <c:v>11.217941616479102</c:v>
                </c:pt>
                <c:pt idx="249">
                  <c:v>11.217941616479102</c:v>
                </c:pt>
                <c:pt idx="250">
                  <c:v>11.217941616479102</c:v>
                </c:pt>
                <c:pt idx="251">
                  <c:v>11.217941616479102</c:v>
                </c:pt>
                <c:pt idx="252">
                  <c:v>11.217941616479102</c:v>
                </c:pt>
                <c:pt idx="253">
                  <c:v>11.217941616479102</c:v>
                </c:pt>
                <c:pt idx="254">
                  <c:v>11.217941616479102</c:v>
                </c:pt>
                <c:pt idx="255">
                  <c:v>11.217941616479102</c:v>
                </c:pt>
                <c:pt idx="256">
                  <c:v>11.217941616479102</c:v>
                </c:pt>
                <c:pt idx="257">
                  <c:v>11.217941616479102</c:v>
                </c:pt>
                <c:pt idx="258">
                  <c:v>11.217941616479102</c:v>
                </c:pt>
                <c:pt idx="259">
                  <c:v>11.217941616479102</c:v>
                </c:pt>
                <c:pt idx="260">
                  <c:v>11.217941616479102</c:v>
                </c:pt>
                <c:pt idx="261">
                  <c:v>11.217941616479102</c:v>
                </c:pt>
                <c:pt idx="262">
                  <c:v>11.217941616479102</c:v>
                </c:pt>
                <c:pt idx="263">
                  <c:v>11.217941616479102</c:v>
                </c:pt>
                <c:pt idx="264">
                  <c:v>11.217941616479102</c:v>
                </c:pt>
                <c:pt idx="265">
                  <c:v>11.217941616479102</c:v>
                </c:pt>
                <c:pt idx="266">
                  <c:v>11.217941616479102</c:v>
                </c:pt>
                <c:pt idx="267">
                  <c:v>11.217941616479102</c:v>
                </c:pt>
                <c:pt idx="268">
                  <c:v>11.217941616479102</c:v>
                </c:pt>
                <c:pt idx="269">
                  <c:v>11.217941616479102</c:v>
                </c:pt>
                <c:pt idx="270">
                  <c:v>11.217941616479102</c:v>
                </c:pt>
                <c:pt idx="271">
                  <c:v>11.217941616479102</c:v>
                </c:pt>
                <c:pt idx="272">
                  <c:v>11.217941616479102</c:v>
                </c:pt>
                <c:pt idx="273">
                  <c:v>11.217941616479102</c:v>
                </c:pt>
                <c:pt idx="274">
                  <c:v>11.217941616479102</c:v>
                </c:pt>
                <c:pt idx="275">
                  <c:v>11.217941616479102</c:v>
                </c:pt>
                <c:pt idx="276">
                  <c:v>11.217941616479102</c:v>
                </c:pt>
                <c:pt idx="277">
                  <c:v>11.217941616479102</c:v>
                </c:pt>
                <c:pt idx="278">
                  <c:v>11.217941616479102</c:v>
                </c:pt>
                <c:pt idx="279">
                  <c:v>11.217941616479102</c:v>
                </c:pt>
                <c:pt idx="280">
                  <c:v>11.217941616479102</c:v>
                </c:pt>
                <c:pt idx="281">
                  <c:v>11.217941616479102</c:v>
                </c:pt>
                <c:pt idx="282">
                  <c:v>11.217941616479102</c:v>
                </c:pt>
                <c:pt idx="283">
                  <c:v>11.217941616479102</c:v>
                </c:pt>
                <c:pt idx="284">
                  <c:v>11.217941616479102</c:v>
                </c:pt>
                <c:pt idx="285">
                  <c:v>11.217941616479102</c:v>
                </c:pt>
                <c:pt idx="286">
                  <c:v>11.217941616479102</c:v>
                </c:pt>
                <c:pt idx="287">
                  <c:v>11.217941616479102</c:v>
                </c:pt>
                <c:pt idx="288">
                  <c:v>11.217941616479102</c:v>
                </c:pt>
                <c:pt idx="289">
                  <c:v>11.217941616479102</c:v>
                </c:pt>
                <c:pt idx="290">
                  <c:v>11.217941616479102</c:v>
                </c:pt>
                <c:pt idx="291">
                  <c:v>11.217941616479102</c:v>
                </c:pt>
                <c:pt idx="292">
                  <c:v>11.217941616479102</c:v>
                </c:pt>
                <c:pt idx="293">
                  <c:v>11.217941616479102</c:v>
                </c:pt>
                <c:pt idx="294">
                  <c:v>11.217941616479102</c:v>
                </c:pt>
                <c:pt idx="295">
                  <c:v>11.217941616479102</c:v>
                </c:pt>
                <c:pt idx="296">
                  <c:v>11.217941616479102</c:v>
                </c:pt>
                <c:pt idx="297">
                  <c:v>11.217941616479102</c:v>
                </c:pt>
                <c:pt idx="298">
                  <c:v>11.217941616479102</c:v>
                </c:pt>
                <c:pt idx="299">
                  <c:v>11.217941616479102</c:v>
                </c:pt>
                <c:pt idx="300">
                  <c:v>11.217941616479102</c:v>
                </c:pt>
                <c:pt idx="301">
                  <c:v>11.217941616479102</c:v>
                </c:pt>
                <c:pt idx="302">
                  <c:v>11.217941616479102</c:v>
                </c:pt>
                <c:pt idx="303">
                  <c:v>11.217941616479102</c:v>
                </c:pt>
                <c:pt idx="304">
                  <c:v>11.217941616479102</c:v>
                </c:pt>
                <c:pt idx="305">
                  <c:v>11.217941616479102</c:v>
                </c:pt>
                <c:pt idx="306">
                  <c:v>11.217941616479102</c:v>
                </c:pt>
                <c:pt idx="307">
                  <c:v>11.217941616479102</c:v>
                </c:pt>
                <c:pt idx="308">
                  <c:v>11.217941616479102</c:v>
                </c:pt>
                <c:pt idx="309">
                  <c:v>11.217941616479102</c:v>
                </c:pt>
                <c:pt idx="310">
                  <c:v>11.217941616479102</c:v>
                </c:pt>
                <c:pt idx="311">
                  <c:v>11.217941616479102</c:v>
                </c:pt>
                <c:pt idx="312">
                  <c:v>11.217941616479102</c:v>
                </c:pt>
                <c:pt idx="313">
                  <c:v>11.217941616479102</c:v>
                </c:pt>
                <c:pt idx="314">
                  <c:v>11.217941616479102</c:v>
                </c:pt>
                <c:pt idx="315">
                  <c:v>11.217941616479102</c:v>
                </c:pt>
                <c:pt idx="316">
                  <c:v>11.217941616479102</c:v>
                </c:pt>
                <c:pt idx="317">
                  <c:v>11.217941616479102</c:v>
                </c:pt>
                <c:pt idx="318">
                  <c:v>11.217941616479102</c:v>
                </c:pt>
                <c:pt idx="319">
                  <c:v>11.217941616479102</c:v>
                </c:pt>
                <c:pt idx="320">
                  <c:v>11.217941616479102</c:v>
                </c:pt>
                <c:pt idx="321">
                  <c:v>11.217941616479102</c:v>
                </c:pt>
                <c:pt idx="322">
                  <c:v>11.217941616479102</c:v>
                </c:pt>
                <c:pt idx="323">
                  <c:v>11.217941616479102</c:v>
                </c:pt>
                <c:pt idx="324">
                  <c:v>11.217941616479102</c:v>
                </c:pt>
                <c:pt idx="325">
                  <c:v>11.217941616479102</c:v>
                </c:pt>
                <c:pt idx="326">
                  <c:v>11.217941616479102</c:v>
                </c:pt>
                <c:pt idx="327">
                  <c:v>11.217941616479102</c:v>
                </c:pt>
                <c:pt idx="328">
                  <c:v>11.217941616479102</c:v>
                </c:pt>
                <c:pt idx="329">
                  <c:v>11.217941616479102</c:v>
                </c:pt>
                <c:pt idx="330">
                  <c:v>11.217941616479102</c:v>
                </c:pt>
                <c:pt idx="331">
                  <c:v>11.217941616479102</c:v>
                </c:pt>
                <c:pt idx="332">
                  <c:v>11.217941616479102</c:v>
                </c:pt>
                <c:pt idx="333">
                  <c:v>11.217941616479102</c:v>
                </c:pt>
                <c:pt idx="334">
                  <c:v>11.217941616479102</c:v>
                </c:pt>
                <c:pt idx="335">
                  <c:v>11.217941616479102</c:v>
                </c:pt>
                <c:pt idx="336">
                  <c:v>11.217941616479102</c:v>
                </c:pt>
                <c:pt idx="337">
                  <c:v>11.217941616479102</c:v>
                </c:pt>
                <c:pt idx="338">
                  <c:v>11.217941616479102</c:v>
                </c:pt>
                <c:pt idx="339">
                  <c:v>11.217941616479102</c:v>
                </c:pt>
                <c:pt idx="340">
                  <c:v>11.217941616479102</c:v>
                </c:pt>
                <c:pt idx="341">
                  <c:v>11.217941616479102</c:v>
                </c:pt>
                <c:pt idx="342">
                  <c:v>11.217941616479102</c:v>
                </c:pt>
                <c:pt idx="343">
                  <c:v>11.217941616479102</c:v>
                </c:pt>
                <c:pt idx="344">
                  <c:v>11.217941616479102</c:v>
                </c:pt>
                <c:pt idx="345">
                  <c:v>11.217941616479102</c:v>
                </c:pt>
                <c:pt idx="346">
                  <c:v>11.217941616479102</c:v>
                </c:pt>
                <c:pt idx="347">
                  <c:v>11.217941616479102</c:v>
                </c:pt>
                <c:pt idx="348">
                  <c:v>11.217941616479102</c:v>
                </c:pt>
              </c:numCache>
            </c:numRef>
          </c:val>
          <c:smooth val="0"/>
          <c:extLst>
            <c:ext xmlns:c16="http://schemas.microsoft.com/office/drawing/2014/chart" uri="{C3380CC4-5D6E-409C-BE32-E72D297353CC}">
              <c16:uniqueId val="{00000007-A5BD-4EF2-87F8-AF209BF44FD6}"/>
            </c:ext>
          </c:extLst>
        </c:ser>
        <c:ser>
          <c:idx val="8"/>
          <c:order val="8"/>
          <c:tx>
            <c:strRef>
              <c:f>'c-chart demand'!$L$3</c:f>
              <c:strCache>
                <c:ptCount val="1"/>
                <c:pt idx="0">
                  <c:v>LCL</c:v>
                </c:pt>
              </c:strCache>
            </c:strRef>
          </c:tx>
          <c:spPr>
            <a:ln w="22225">
              <a:solidFill>
                <a:schemeClr val="bg1">
                  <a:lumMod val="50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demand'!$L$4:$L$352</c:f>
              <c:numCache>
                <c:formatCode>0.00</c:formatCode>
                <c:ptCount val="349"/>
                <c:pt idx="23">
                  <c:v>-1.8012749498124352</c:v>
                </c:pt>
                <c:pt idx="24">
                  <c:v>-1.8012749498124352</c:v>
                </c:pt>
                <c:pt idx="25">
                  <c:v>-1.8012749498124352</c:v>
                </c:pt>
                <c:pt idx="26">
                  <c:v>-1.8012749498124352</c:v>
                </c:pt>
                <c:pt idx="27">
                  <c:v>-1.8012749498124352</c:v>
                </c:pt>
                <c:pt idx="28">
                  <c:v>-1.8012749498124352</c:v>
                </c:pt>
                <c:pt idx="29">
                  <c:v>-1.8012749498124352</c:v>
                </c:pt>
                <c:pt idx="30">
                  <c:v>-1.8012749498124352</c:v>
                </c:pt>
                <c:pt idx="31">
                  <c:v>-1.8012749498124352</c:v>
                </c:pt>
                <c:pt idx="32">
                  <c:v>-1.8012749498124352</c:v>
                </c:pt>
                <c:pt idx="33">
                  <c:v>-1.8012749498124352</c:v>
                </c:pt>
                <c:pt idx="34">
                  <c:v>-1.8012749498124352</c:v>
                </c:pt>
                <c:pt idx="35">
                  <c:v>-1.8012749498124352</c:v>
                </c:pt>
                <c:pt idx="36">
                  <c:v>-1.8012749498124352</c:v>
                </c:pt>
                <c:pt idx="37">
                  <c:v>-1.8012749498124352</c:v>
                </c:pt>
                <c:pt idx="38">
                  <c:v>-1.8012749498124352</c:v>
                </c:pt>
                <c:pt idx="39">
                  <c:v>-1.8012749498124352</c:v>
                </c:pt>
                <c:pt idx="40">
                  <c:v>-1.8012749498124352</c:v>
                </c:pt>
                <c:pt idx="41">
                  <c:v>-1.8012749498124352</c:v>
                </c:pt>
                <c:pt idx="42">
                  <c:v>-1.8012749498124352</c:v>
                </c:pt>
                <c:pt idx="43">
                  <c:v>-1.8012749498124352</c:v>
                </c:pt>
                <c:pt idx="44">
                  <c:v>-1.8012749498124352</c:v>
                </c:pt>
                <c:pt idx="45">
                  <c:v>-1.8012749498124352</c:v>
                </c:pt>
                <c:pt idx="46">
                  <c:v>-1.8012749498124352</c:v>
                </c:pt>
                <c:pt idx="47">
                  <c:v>-1.8012749498124352</c:v>
                </c:pt>
                <c:pt idx="48">
                  <c:v>-1.8012749498124352</c:v>
                </c:pt>
                <c:pt idx="49">
                  <c:v>-1.8012749498124352</c:v>
                </c:pt>
                <c:pt idx="50">
                  <c:v>-1.8012749498124352</c:v>
                </c:pt>
                <c:pt idx="51">
                  <c:v>-1.8012749498124352</c:v>
                </c:pt>
                <c:pt idx="52">
                  <c:v>-1.8012749498124352</c:v>
                </c:pt>
                <c:pt idx="53">
                  <c:v>-1.8012749498124352</c:v>
                </c:pt>
                <c:pt idx="54">
                  <c:v>-1.8012749498124352</c:v>
                </c:pt>
                <c:pt idx="55">
                  <c:v>-1.8012749498124352</c:v>
                </c:pt>
                <c:pt idx="56">
                  <c:v>-1.8012749498124352</c:v>
                </c:pt>
                <c:pt idx="57">
                  <c:v>-1.8012749498124352</c:v>
                </c:pt>
                <c:pt idx="58">
                  <c:v>-1.8012749498124352</c:v>
                </c:pt>
                <c:pt idx="59">
                  <c:v>-1.8012749498124352</c:v>
                </c:pt>
                <c:pt idx="60">
                  <c:v>-1.8012749498124352</c:v>
                </c:pt>
                <c:pt idx="61">
                  <c:v>-1.8012749498124352</c:v>
                </c:pt>
                <c:pt idx="62">
                  <c:v>-1.8012749498124352</c:v>
                </c:pt>
                <c:pt idx="63">
                  <c:v>-1.8012749498124352</c:v>
                </c:pt>
                <c:pt idx="64">
                  <c:v>-1.8012749498124352</c:v>
                </c:pt>
                <c:pt idx="65">
                  <c:v>-1.8012749498124352</c:v>
                </c:pt>
                <c:pt idx="66">
                  <c:v>-1.8012749498124352</c:v>
                </c:pt>
                <c:pt idx="67">
                  <c:v>-1.8012749498124352</c:v>
                </c:pt>
                <c:pt idx="68">
                  <c:v>-1.8012749498124352</c:v>
                </c:pt>
                <c:pt idx="69">
                  <c:v>-1.8012749498124352</c:v>
                </c:pt>
                <c:pt idx="70">
                  <c:v>-1.8012749498124352</c:v>
                </c:pt>
                <c:pt idx="71">
                  <c:v>-1.8012749498124352</c:v>
                </c:pt>
                <c:pt idx="72">
                  <c:v>-1.8012749498124352</c:v>
                </c:pt>
                <c:pt idx="73">
                  <c:v>-1.8012749498124352</c:v>
                </c:pt>
                <c:pt idx="74">
                  <c:v>-1.8012749498124352</c:v>
                </c:pt>
                <c:pt idx="75">
                  <c:v>-1.8012749498124352</c:v>
                </c:pt>
                <c:pt idx="76">
                  <c:v>-1.8012749498124352</c:v>
                </c:pt>
                <c:pt idx="77">
                  <c:v>-1.8012749498124352</c:v>
                </c:pt>
                <c:pt idx="78">
                  <c:v>-1.8012749498124352</c:v>
                </c:pt>
                <c:pt idx="79">
                  <c:v>-1.8012749498124352</c:v>
                </c:pt>
                <c:pt idx="80">
                  <c:v>-1.8012749498124352</c:v>
                </c:pt>
                <c:pt idx="81">
                  <c:v>-1.8012749498124352</c:v>
                </c:pt>
                <c:pt idx="82">
                  <c:v>-1.8012749498124352</c:v>
                </c:pt>
                <c:pt idx="83">
                  <c:v>-1.8012749498124352</c:v>
                </c:pt>
                <c:pt idx="84">
                  <c:v>-1.8012749498124352</c:v>
                </c:pt>
                <c:pt idx="85">
                  <c:v>-1.8012749498124352</c:v>
                </c:pt>
                <c:pt idx="86">
                  <c:v>-1.8012749498124352</c:v>
                </c:pt>
                <c:pt idx="87">
                  <c:v>-1.8012749498124352</c:v>
                </c:pt>
                <c:pt idx="88">
                  <c:v>-1.8012749498124352</c:v>
                </c:pt>
                <c:pt idx="89">
                  <c:v>-1.8012749498124352</c:v>
                </c:pt>
                <c:pt idx="90">
                  <c:v>-1.8012749498124352</c:v>
                </c:pt>
                <c:pt idx="91">
                  <c:v>-1.8012749498124352</c:v>
                </c:pt>
                <c:pt idx="92">
                  <c:v>-1.8012749498124352</c:v>
                </c:pt>
                <c:pt idx="93">
                  <c:v>-1.8012749498124352</c:v>
                </c:pt>
                <c:pt idx="94">
                  <c:v>-1.8012749498124352</c:v>
                </c:pt>
                <c:pt idx="95">
                  <c:v>-1.8012749498124352</c:v>
                </c:pt>
                <c:pt idx="96">
                  <c:v>-1.8012749498124352</c:v>
                </c:pt>
                <c:pt idx="97">
                  <c:v>-1.8012749498124352</c:v>
                </c:pt>
                <c:pt idx="98">
                  <c:v>-1.8012749498124352</c:v>
                </c:pt>
                <c:pt idx="99">
                  <c:v>-1.8012749498124352</c:v>
                </c:pt>
                <c:pt idx="100">
                  <c:v>-1.8012749498124352</c:v>
                </c:pt>
                <c:pt idx="101">
                  <c:v>-1.8012749498124352</c:v>
                </c:pt>
                <c:pt idx="102">
                  <c:v>-1.8012749498124352</c:v>
                </c:pt>
                <c:pt idx="103">
                  <c:v>-1.8012749498124352</c:v>
                </c:pt>
                <c:pt idx="104">
                  <c:v>-1.8012749498124352</c:v>
                </c:pt>
                <c:pt idx="105">
                  <c:v>-1.8012749498124352</c:v>
                </c:pt>
                <c:pt idx="106">
                  <c:v>-1.8012749498124352</c:v>
                </c:pt>
                <c:pt idx="107">
                  <c:v>-1.8012749498124352</c:v>
                </c:pt>
                <c:pt idx="108">
                  <c:v>-1.8012749498124352</c:v>
                </c:pt>
                <c:pt idx="109">
                  <c:v>-1.8012749498124352</c:v>
                </c:pt>
                <c:pt idx="110">
                  <c:v>-1.8012749498124352</c:v>
                </c:pt>
                <c:pt idx="111">
                  <c:v>-1.8012749498124352</c:v>
                </c:pt>
                <c:pt idx="112">
                  <c:v>-1.8012749498124352</c:v>
                </c:pt>
                <c:pt idx="113">
                  <c:v>-1.8012749498124352</c:v>
                </c:pt>
                <c:pt idx="114">
                  <c:v>-1.8012749498124352</c:v>
                </c:pt>
                <c:pt idx="115">
                  <c:v>-1.8012749498124352</c:v>
                </c:pt>
                <c:pt idx="116">
                  <c:v>-1.8012749498124352</c:v>
                </c:pt>
                <c:pt idx="117">
                  <c:v>-1.8012749498124352</c:v>
                </c:pt>
                <c:pt idx="118">
                  <c:v>-1.8012749498124352</c:v>
                </c:pt>
                <c:pt idx="119">
                  <c:v>-1.8012749498124352</c:v>
                </c:pt>
                <c:pt idx="120">
                  <c:v>-1.8012749498124352</c:v>
                </c:pt>
                <c:pt idx="121">
                  <c:v>-1.8012749498124352</c:v>
                </c:pt>
                <c:pt idx="122">
                  <c:v>-1.8012749498124352</c:v>
                </c:pt>
                <c:pt idx="123">
                  <c:v>-1.8012749498124352</c:v>
                </c:pt>
                <c:pt idx="124">
                  <c:v>-1.8012749498124352</c:v>
                </c:pt>
                <c:pt idx="125">
                  <c:v>-1.8012749498124352</c:v>
                </c:pt>
                <c:pt idx="126">
                  <c:v>-1.8012749498124352</c:v>
                </c:pt>
                <c:pt idx="127">
                  <c:v>-1.8012749498124352</c:v>
                </c:pt>
                <c:pt idx="128">
                  <c:v>-1.8012749498124352</c:v>
                </c:pt>
                <c:pt idx="129">
                  <c:v>-1.8012749498124352</c:v>
                </c:pt>
                <c:pt idx="130">
                  <c:v>-1.8012749498124352</c:v>
                </c:pt>
                <c:pt idx="131">
                  <c:v>-1.8012749498124352</c:v>
                </c:pt>
                <c:pt idx="132">
                  <c:v>-1.8012749498124352</c:v>
                </c:pt>
                <c:pt idx="133">
                  <c:v>-1.8012749498124352</c:v>
                </c:pt>
                <c:pt idx="134">
                  <c:v>-1.8012749498124352</c:v>
                </c:pt>
                <c:pt idx="135">
                  <c:v>-1.8012749498124352</c:v>
                </c:pt>
                <c:pt idx="136">
                  <c:v>-1.8012749498124352</c:v>
                </c:pt>
                <c:pt idx="137">
                  <c:v>-1.8012749498124352</c:v>
                </c:pt>
                <c:pt idx="138">
                  <c:v>-1.8012749498124352</c:v>
                </c:pt>
                <c:pt idx="139">
                  <c:v>-1.8012749498124352</c:v>
                </c:pt>
                <c:pt idx="140">
                  <c:v>-1.8012749498124352</c:v>
                </c:pt>
                <c:pt idx="141">
                  <c:v>-1.8012749498124352</c:v>
                </c:pt>
                <c:pt idx="142">
                  <c:v>-1.8012749498124352</c:v>
                </c:pt>
                <c:pt idx="143">
                  <c:v>-1.8012749498124352</c:v>
                </c:pt>
                <c:pt idx="144">
                  <c:v>-1.8012749498124352</c:v>
                </c:pt>
                <c:pt idx="145">
                  <c:v>-1.8012749498124352</c:v>
                </c:pt>
                <c:pt idx="146">
                  <c:v>-1.8012749498124352</c:v>
                </c:pt>
                <c:pt idx="147">
                  <c:v>-1.8012749498124352</c:v>
                </c:pt>
                <c:pt idx="148">
                  <c:v>-1.8012749498124352</c:v>
                </c:pt>
                <c:pt idx="149">
                  <c:v>-1.8012749498124352</c:v>
                </c:pt>
                <c:pt idx="150">
                  <c:v>-1.8012749498124352</c:v>
                </c:pt>
                <c:pt idx="151">
                  <c:v>-1.8012749498124352</c:v>
                </c:pt>
                <c:pt idx="152">
                  <c:v>-1.8012749498124352</c:v>
                </c:pt>
                <c:pt idx="153">
                  <c:v>-1.8012749498124352</c:v>
                </c:pt>
                <c:pt idx="154">
                  <c:v>-1.8012749498124352</c:v>
                </c:pt>
                <c:pt idx="155">
                  <c:v>-1.8012749498124352</c:v>
                </c:pt>
                <c:pt idx="156">
                  <c:v>-1.8012749498124352</c:v>
                </c:pt>
                <c:pt idx="157">
                  <c:v>-1.8012749498124352</c:v>
                </c:pt>
                <c:pt idx="158">
                  <c:v>-1.8012749498124352</c:v>
                </c:pt>
                <c:pt idx="159">
                  <c:v>-1.8012749498124352</c:v>
                </c:pt>
                <c:pt idx="160">
                  <c:v>-1.8012749498124352</c:v>
                </c:pt>
                <c:pt idx="161">
                  <c:v>-1.8012749498124352</c:v>
                </c:pt>
                <c:pt idx="162">
                  <c:v>-1.8012749498124352</c:v>
                </c:pt>
                <c:pt idx="163">
                  <c:v>-1.8012749498124352</c:v>
                </c:pt>
                <c:pt idx="164">
                  <c:v>-1.8012749498124352</c:v>
                </c:pt>
                <c:pt idx="165">
                  <c:v>-1.8012749498124352</c:v>
                </c:pt>
                <c:pt idx="166">
                  <c:v>-1.8012749498124352</c:v>
                </c:pt>
                <c:pt idx="167">
                  <c:v>-1.8012749498124352</c:v>
                </c:pt>
                <c:pt idx="168">
                  <c:v>-1.8012749498124352</c:v>
                </c:pt>
                <c:pt idx="169">
                  <c:v>-1.8012749498124352</c:v>
                </c:pt>
                <c:pt idx="170">
                  <c:v>-1.8012749498124352</c:v>
                </c:pt>
                <c:pt idx="171">
                  <c:v>-1.8012749498124352</c:v>
                </c:pt>
                <c:pt idx="172">
                  <c:v>-1.8012749498124352</c:v>
                </c:pt>
                <c:pt idx="173">
                  <c:v>-1.8012749498124352</c:v>
                </c:pt>
                <c:pt idx="174">
                  <c:v>-1.8012749498124352</c:v>
                </c:pt>
                <c:pt idx="175">
                  <c:v>-1.8012749498124352</c:v>
                </c:pt>
                <c:pt idx="176">
                  <c:v>-1.8012749498124352</c:v>
                </c:pt>
                <c:pt idx="177">
                  <c:v>-1.8012749498124352</c:v>
                </c:pt>
                <c:pt idx="178">
                  <c:v>-1.8012749498124352</c:v>
                </c:pt>
                <c:pt idx="179">
                  <c:v>-1.8012749498124352</c:v>
                </c:pt>
                <c:pt idx="180">
                  <c:v>-1.8012749498124352</c:v>
                </c:pt>
                <c:pt idx="181">
                  <c:v>-1.8012749498124352</c:v>
                </c:pt>
                <c:pt idx="182">
                  <c:v>-1.8012749498124352</c:v>
                </c:pt>
                <c:pt idx="183">
                  <c:v>-1.8012749498124352</c:v>
                </c:pt>
                <c:pt idx="184">
                  <c:v>-1.8012749498124352</c:v>
                </c:pt>
                <c:pt idx="185">
                  <c:v>-1.8012749498124352</c:v>
                </c:pt>
                <c:pt idx="186">
                  <c:v>-1.8012749498124352</c:v>
                </c:pt>
                <c:pt idx="187">
                  <c:v>-1.8012749498124352</c:v>
                </c:pt>
                <c:pt idx="188">
                  <c:v>-1.8012749498124352</c:v>
                </c:pt>
                <c:pt idx="189">
                  <c:v>-1.8012749498124352</c:v>
                </c:pt>
                <c:pt idx="190">
                  <c:v>-1.8012749498124352</c:v>
                </c:pt>
                <c:pt idx="191">
                  <c:v>-1.8012749498124352</c:v>
                </c:pt>
                <c:pt idx="192">
                  <c:v>-1.8012749498124352</c:v>
                </c:pt>
                <c:pt idx="193">
                  <c:v>-1.8012749498124352</c:v>
                </c:pt>
                <c:pt idx="194">
                  <c:v>-1.8012749498124352</c:v>
                </c:pt>
                <c:pt idx="195">
                  <c:v>-1.8012749498124352</c:v>
                </c:pt>
                <c:pt idx="196">
                  <c:v>-1.8012749498124352</c:v>
                </c:pt>
                <c:pt idx="197">
                  <c:v>-1.8012749498124352</c:v>
                </c:pt>
                <c:pt idx="198">
                  <c:v>-1.8012749498124352</c:v>
                </c:pt>
                <c:pt idx="199">
                  <c:v>-1.8012749498124352</c:v>
                </c:pt>
                <c:pt idx="200">
                  <c:v>-1.8012749498124352</c:v>
                </c:pt>
                <c:pt idx="201">
                  <c:v>-1.8012749498124352</c:v>
                </c:pt>
                <c:pt idx="202">
                  <c:v>-1.8012749498124352</c:v>
                </c:pt>
                <c:pt idx="203">
                  <c:v>-1.8012749498124352</c:v>
                </c:pt>
                <c:pt idx="204">
                  <c:v>-1.8012749498124352</c:v>
                </c:pt>
                <c:pt idx="205">
                  <c:v>-1.8012749498124352</c:v>
                </c:pt>
                <c:pt idx="206">
                  <c:v>-1.8012749498124352</c:v>
                </c:pt>
                <c:pt idx="207">
                  <c:v>-1.8012749498124352</c:v>
                </c:pt>
                <c:pt idx="208">
                  <c:v>-1.8012749498124352</c:v>
                </c:pt>
                <c:pt idx="209">
                  <c:v>-1.8012749498124352</c:v>
                </c:pt>
                <c:pt idx="210">
                  <c:v>-1.8012749498124352</c:v>
                </c:pt>
                <c:pt idx="211">
                  <c:v>-1.8012749498124352</c:v>
                </c:pt>
                <c:pt idx="212">
                  <c:v>-1.8012749498124352</c:v>
                </c:pt>
                <c:pt idx="213">
                  <c:v>-1.8012749498124352</c:v>
                </c:pt>
                <c:pt idx="214">
                  <c:v>-1.8012749498124352</c:v>
                </c:pt>
                <c:pt idx="215">
                  <c:v>-1.8012749498124352</c:v>
                </c:pt>
                <c:pt idx="216">
                  <c:v>-1.8012749498124352</c:v>
                </c:pt>
                <c:pt idx="217">
                  <c:v>-1.8012749498124352</c:v>
                </c:pt>
                <c:pt idx="218">
                  <c:v>-1.8012749498124352</c:v>
                </c:pt>
                <c:pt idx="219">
                  <c:v>-1.8012749498124352</c:v>
                </c:pt>
                <c:pt idx="220">
                  <c:v>-1.8012749498124352</c:v>
                </c:pt>
                <c:pt idx="221">
                  <c:v>-1.8012749498124352</c:v>
                </c:pt>
                <c:pt idx="222">
                  <c:v>-1.8012749498124352</c:v>
                </c:pt>
                <c:pt idx="223">
                  <c:v>-1.8012749498124352</c:v>
                </c:pt>
                <c:pt idx="224">
                  <c:v>-1.8012749498124352</c:v>
                </c:pt>
                <c:pt idx="225">
                  <c:v>-1.8012749498124352</c:v>
                </c:pt>
                <c:pt idx="226">
                  <c:v>-1.8012749498124352</c:v>
                </c:pt>
                <c:pt idx="227">
                  <c:v>-1.8012749498124352</c:v>
                </c:pt>
                <c:pt idx="228">
                  <c:v>-1.8012749498124352</c:v>
                </c:pt>
                <c:pt idx="229">
                  <c:v>-1.8012749498124352</c:v>
                </c:pt>
                <c:pt idx="230">
                  <c:v>-1.8012749498124352</c:v>
                </c:pt>
                <c:pt idx="231">
                  <c:v>-1.8012749498124352</c:v>
                </c:pt>
                <c:pt idx="232">
                  <c:v>-1.8012749498124352</c:v>
                </c:pt>
                <c:pt idx="233">
                  <c:v>-1.8012749498124352</c:v>
                </c:pt>
                <c:pt idx="234">
                  <c:v>-1.8012749498124352</c:v>
                </c:pt>
                <c:pt idx="235">
                  <c:v>-1.8012749498124352</c:v>
                </c:pt>
                <c:pt idx="236">
                  <c:v>-1.8012749498124352</c:v>
                </c:pt>
                <c:pt idx="237">
                  <c:v>-1.8012749498124352</c:v>
                </c:pt>
                <c:pt idx="238">
                  <c:v>-1.8012749498124352</c:v>
                </c:pt>
                <c:pt idx="239">
                  <c:v>-1.8012749498124352</c:v>
                </c:pt>
                <c:pt idx="240">
                  <c:v>-1.8012749498124352</c:v>
                </c:pt>
                <c:pt idx="241">
                  <c:v>-1.8012749498124352</c:v>
                </c:pt>
                <c:pt idx="242">
                  <c:v>-1.8012749498124352</c:v>
                </c:pt>
                <c:pt idx="243">
                  <c:v>-1.8012749498124352</c:v>
                </c:pt>
                <c:pt idx="244">
                  <c:v>-1.8012749498124352</c:v>
                </c:pt>
                <c:pt idx="245">
                  <c:v>-1.8012749498124352</c:v>
                </c:pt>
                <c:pt idx="246">
                  <c:v>-1.8012749498124352</c:v>
                </c:pt>
                <c:pt idx="247">
                  <c:v>-1.8012749498124352</c:v>
                </c:pt>
                <c:pt idx="248">
                  <c:v>-1.8012749498124352</c:v>
                </c:pt>
                <c:pt idx="249">
                  <c:v>-1.8012749498124352</c:v>
                </c:pt>
                <c:pt idx="250">
                  <c:v>-1.8012749498124352</c:v>
                </c:pt>
                <c:pt idx="251">
                  <c:v>-1.8012749498124352</c:v>
                </c:pt>
                <c:pt idx="252">
                  <c:v>-1.8012749498124352</c:v>
                </c:pt>
                <c:pt idx="253">
                  <c:v>-1.8012749498124352</c:v>
                </c:pt>
                <c:pt idx="254">
                  <c:v>-1.8012749498124352</c:v>
                </c:pt>
                <c:pt idx="255">
                  <c:v>-1.8012749498124352</c:v>
                </c:pt>
                <c:pt idx="256">
                  <c:v>-1.8012749498124352</c:v>
                </c:pt>
                <c:pt idx="257">
                  <c:v>-1.8012749498124352</c:v>
                </c:pt>
                <c:pt idx="258">
                  <c:v>-1.8012749498124352</c:v>
                </c:pt>
                <c:pt idx="259">
                  <c:v>-1.8012749498124352</c:v>
                </c:pt>
                <c:pt idx="260">
                  <c:v>-1.8012749498124352</c:v>
                </c:pt>
                <c:pt idx="261">
                  <c:v>-1.8012749498124352</c:v>
                </c:pt>
                <c:pt idx="262">
                  <c:v>-1.8012749498124352</c:v>
                </c:pt>
                <c:pt idx="263">
                  <c:v>-1.8012749498124352</c:v>
                </c:pt>
                <c:pt idx="264">
                  <c:v>-1.8012749498124352</c:v>
                </c:pt>
                <c:pt idx="265">
                  <c:v>-1.8012749498124352</c:v>
                </c:pt>
                <c:pt idx="266">
                  <c:v>-1.8012749498124352</c:v>
                </c:pt>
                <c:pt idx="267">
                  <c:v>-1.8012749498124352</c:v>
                </c:pt>
                <c:pt idx="268">
                  <c:v>-1.8012749498124352</c:v>
                </c:pt>
                <c:pt idx="269">
                  <c:v>-1.8012749498124352</c:v>
                </c:pt>
                <c:pt idx="270">
                  <c:v>-1.8012749498124352</c:v>
                </c:pt>
                <c:pt idx="271">
                  <c:v>-1.8012749498124352</c:v>
                </c:pt>
                <c:pt idx="272">
                  <c:v>-1.8012749498124352</c:v>
                </c:pt>
                <c:pt idx="273">
                  <c:v>-1.8012749498124352</c:v>
                </c:pt>
                <c:pt idx="274">
                  <c:v>-1.8012749498124352</c:v>
                </c:pt>
                <c:pt idx="275">
                  <c:v>-1.8012749498124352</c:v>
                </c:pt>
                <c:pt idx="276">
                  <c:v>-1.8012749498124352</c:v>
                </c:pt>
                <c:pt idx="277">
                  <c:v>-1.8012749498124352</c:v>
                </c:pt>
                <c:pt idx="278">
                  <c:v>-1.8012749498124352</c:v>
                </c:pt>
                <c:pt idx="279">
                  <c:v>-1.8012749498124352</c:v>
                </c:pt>
                <c:pt idx="280">
                  <c:v>-1.8012749498124352</c:v>
                </c:pt>
                <c:pt idx="281">
                  <c:v>-1.8012749498124352</c:v>
                </c:pt>
                <c:pt idx="282">
                  <c:v>-1.8012749498124352</c:v>
                </c:pt>
                <c:pt idx="283">
                  <c:v>-1.8012749498124352</c:v>
                </c:pt>
                <c:pt idx="284">
                  <c:v>-1.8012749498124352</c:v>
                </c:pt>
                <c:pt idx="285">
                  <c:v>-1.8012749498124352</c:v>
                </c:pt>
                <c:pt idx="286">
                  <c:v>-1.8012749498124352</c:v>
                </c:pt>
                <c:pt idx="287">
                  <c:v>-1.8012749498124352</c:v>
                </c:pt>
                <c:pt idx="288">
                  <c:v>-1.8012749498124352</c:v>
                </c:pt>
                <c:pt idx="289">
                  <c:v>-1.8012749498124352</c:v>
                </c:pt>
                <c:pt idx="290">
                  <c:v>-1.8012749498124352</c:v>
                </c:pt>
                <c:pt idx="291">
                  <c:v>-1.8012749498124352</c:v>
                </c:pt>
                <c:pt idx="292">
                  <c:v>-1.8012749498124352</c:v>
                </c:pt>
                <c:pt idx="293">
                  <c:v>-1.8012749498124352</c:v>
                </c:pt>
                <c:pt idx="294">
                  <c:v>-1.8012749498124352</c:v>
                </c:pt>
                <c:pt idx="295">
                  <c:v>-1.8012749498124352</c:v>
                </c:pt>
                <c:pt idx="296">
                  <c:v>-1.8012749498124352</c:v>
                </c:pt>
                <c:pt idx="297">
                  <c:v>-1.8012749498124352</c:v>
                </c:pt>
                <c:pt idx="298">
                  <c:v>-1.8012749498124352</c:v>
                </c:pt>
                <c:pt idx="299">
                  <c:v>-1.8012749498124352</c:v>
                </c:pt>
                <c:pt idx="300">
                  <c:v>-1.8012749498124352</c:v>
                </c:pt>
                <c:pt idx="301">
                  <c:v>-1.8012749498124352</c:v>
                </c:pt>
                <c:pt idx="302">
                  <c:v>-1.8012749498124352</c:v>
                </c:pt>
                <c:pt idx="303">
                  <c:v>-1.8012749498124352</c:v>
                </c:pt>
                <c:pt idx="304">
                  <c:v>-1.8012749498124352</c:v>
                </c:pt>
                <c:pt idx="305">
                  <c:v>-1.8012749498124352</c:v>
                </c:pt>
                <c:pt idx="306">
                  <c:v>-1.8012749498124352</c:v>
                </c:pt>
                <c:pt idx="307">
                  <c:v>-1.8012749498124352</c:v>
                </c:pt>
                <c:pt idx="308">
                  <c:v>-1.8012749498124352</c:v>
                </c:pt>
                <c:pt idx="309">
                  <c:v>-1.8012749498124352</c:v>
                </c:pt>
                <c:pt idx="310">
                  <c:v>-1.8012749498124352</c:v>
                </c:pt>
                <c:pt idx="311">
                  <c:v>-1.8012749498124352</c:v>
                </c:pt>
                <c:pt idx="312">
                  <c:v>-1.8012749498124352</c:v>
                </c:pt>
                <c:pt idx="313">
                  <c:v>-1.8012749498124352</c:v>
                </c:pt>
                <c:pt idx="314">
                  <c:v>-1.8012749498124352</c:v>
                </c:pt>
                <c:pt idx="315">
                  <c:v>-1.8012749498124352</c:v>
                </c:pt>
                <c:pt idx="316">
                  <c:v>-1.8012749498124352</c:v>
                </c:pt>
                <c:pt idx="317">
                  <c:v>-1.8012749498124352</c:v>
                </c:pt>
                <c:pt idx="318">
                  <c:v>-1.8012749498124352</c:v>
                </c:pt>
                <c:pt idx="319">
                  <c:v>-1.8012749498124352</c:v>
                </c:pt>
                <c:pt idx="320">
                  <c:v>-1.8012749498124352</c:v>
                </c:pt>
                <c:pt idx="321">
                  <c:v>-1.8012749498124352</c:v>
                </c:pt>
                <c:pt idx="322">
                  <c:v>-1.8012749498124352</c:v>
                </c:pt>
                <c:pt idx="323">
                  <c:v>-1.8012749498124352</c:v>
                </c:pt>
                <c:pt idx="324">
                  <c:v>-1.8012749498124352</c:v>
                </c:pt>
                <c:pt idx="325">
                  <c:v>-1.8012749498124352</c:v>
                </c:pt>
                <c:pt idx="326">
                  <c:v>-1.8012749498124352</c:v>
                </c:pt>
                <c:pt idx="327">
                  <c:v>-1.8012749498124352</c:v>
                </c:pt>
                <c:pt idx="328">
                  <c:v>-1.8012749498124352</c:v>
                </c:pt>
                <c:pt idx="329">
                  <c:v>-1.8012749498124352</c:v>
                </c:pt>
                <c:pt idx="330">
                  <c:v>-1.8012749498124352</c:v>
                </c:pt>
                <c:pt idx="331">
                  <c:v>-1.8012749498124352</c:v>
                </c:pt>
                <c:pt idx="332">
                  <c:v>-1.8012749498124352</c:v>
                </c:pt>
                <c:pt idx="333">
                  <c:v>-1.8012749498124352</c:v>
                </c:pt>
                <c:pt idx="334">
                  <c:v>-1.8012749498124352</c:v>
                </c:pt>
                <c:pt idx="335">
                  <c:v>-1.8012749498124352</c:v>
                </c:pt>
                <c:pt idx="336">
                  <c:v>-1.8012749498124352</c:v>
                </c:pt>
                <c:pt idx="337">
                  <c:v>-1.8012749498124352</c:v>
                </c:pt>
                <c:pt idx="338">
                  <c:v>-1.8012749498124352</c:v>
                </c:pt>
                <c:pt idx="339">
                  <c:v>-1.8012749498124352</c:v>
                </c:pt>
                <c:pt idx="340">
                  <c:v>-1.8012749498124352</c:v>
                </c:pt>
                <c:pt idx="341">
                  <c:v>-1.8012749498124352</c:v>
                </c:pt>
                <c:pt idx="342">
                  <c:v>-1.8012749498124352</c:v>
                </c:pt>
                <c:pt idx="343">
                  <c:v>-1.8012749498124352</c:v>
                </c:pt>
                <c:pt idx="344">
                  <c:v>-1.8012749498124352</c:v>
                </c:pt>
                <c:pt idx="345">
                  <c:v>-1.8012749498124352</c:v>
                </c:pt>
                <c:pt idx="346">
                  <c:v>-1.8012749498124352</c:v>
                </c:pt>
                <c:pt idx="347">
                  <c:v>-1.8012749498124352</c:v>
                </c:pt>
                <c:pt idx="348">
                  <c:v>-1.8012749498124352</c:v>
                </c:pt>
              </c:numCache>
            </c:numRef>
          </c:val>
          <c:smooth val="0"/>
          <c:extLst>
            <c:ext xmlns:c16="http://schemas.microsoft.com/office/drawing/2014/chart" uri="{C3380CC4-5D6E-409C-BE32-E72D297353CC}">
              <c16:uniqueId val="{00000008-A5BD-4EF2-87F8-AF209BF44FD6}"/>
            </c:ext>
          </c:extLst>
        </c:ser>
        <c:ser>
          <c:idx val="9"/>
          <c:order val="9"/>
          <c:tx>
            <c:strRef>
              <c:f>'c-chart demand'!$M$3</c:f>
              <c:strCache>
                <c:ptCount val="1"/>
                <c:pt idx="0">
                  <c:v>Extended UWL</c:v>
                </c:pt>
              </c:strCache>
            </c:strRef>
          </c:tx>
          <c:spPr>
            <a:ln w="22225">
              <a:solidFill>
                <a:schemeClr val="bg1">
                  <a:lumMod val="75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demand'!$M$4:$M$352</c:f>
              <c:numCache>
                <c:formatCode>0.00</c:formatCode>
                <c:ptCount val="349"/>
                <c:pt idx="23">
                  <c:v>9.0480721887638449</c:v>
                </c:pt>
                <c:pt idx="24">
                  <c:v>9.0480721887638449</c:v>
                </c:pt>
                <c:pt idx="25">
                  <c:v>9.0480721887638449</c:v>
                </c:pt>
                <c:pt idx="26">
                  <c:v>9.0480721887638449</c:v>
                </c:pt>
                <c:pt idx="27">
                  <c:v>9.0480721887638449</c:v>
                </c:pt>
                <c:pt idx="28">
                  <c:v>9.0480721887638449</c:v>
                </c:pt>
                <c:pt idx="29">
                  <c:v>9.0480721887638449</c:v>
                </c:pt>
                <c:pt idx="30">
                  <c:v>9.0480721887638449</c:v>
                </c:pt>
                <c:pt idx="31">
                  <c:v>9.0480721887638449</c:v>
                </c:pt>
                <c:pt idx="32">
                  <c:v>9.0480721887638449</c:v>
                </c:pt>
                <c:pt idx="33">
                  <c:v>9.0480721887638449</c:v>
                </c:pt>
                <c:pt idx="34">
                  <c:v>9.0480721887638449</c:v>
                </c:pt>
                <c:pt idx="35">
                  <c:v>9.0480721887638449</c:v>
                </c:pt>
                <c:pt idx="36">
                  <c:v>9.0480721887638449</c:v>
                </c:pt>
                <c:pt idx="37">
                  <c:v>9.0480721887638449</c:v>
                </c:pt>
                <c:pt idx="38">
                  <c:v>9.0480721887638449</c:v>
                </c:pt>
                <c:pt idx="39">
                  <c:v>9.0480721887638449</c:v>
                </c:pt>
                <c:pt idx="40">
                  <c:v>9.0480721887638449</c:v>
                </c:pt>
                <c:pt idx="41">
                  <c:v>9.0480721887638449</c:v>
                </c:pt>
                <c:pt idx="42">
                  <c:v>9.0480721887638449</c:v>
                </c:pt>
                <c:pt idx="43">
                  <c:v>9.0480721887638449</c:v>
                </c:pt>
                <c:pt idx="44">
                  <c:v>9.0480721887638449</c:v>
                </c:pt>
                <c:pt idx="45">
                  <c:v>9.0480721887638449</c:v>
                </c:pt>
                <c:pt idx="46">
                  <c:v>9.0480721887638449</c:v>
                </c:pt>
                <c:pt idx="47">
                  <c:v>9.0480721887638449</c:v>
                </c:pt>
                <c:pt idx="48">
                  <c:v>9.0480721887638449</c:v>
                </c:pt>
                <c:pt idx="49">
                  <c:v>9.0480721887638449</c:v>
                </c:pt>
                <c:pt idx="50">
                  <c:v>9.0480721887638449</c:v>
                </c:pt>
                <c:pt idx="51">
                  <c:v>9.0480721887638449</c:v>
                </c:pt>
                <c:pt idx="52">
                  <c:v>9.0480721887638449</c:v>
                </c:pt>
                <c:pt idx="53">
                  <c:v>9.0480721887638449</c:v>
                </c:pt>
                <c:pt idx="54">
                  <c:v>9.0480721887638449</c:v>
                </c:pt>
                <c:pt idx="55">
                  <c:v>9.0480721887638449</c:v>
                </c:pt>
                <c:pt idx="56">
                  <c:v>9.0480721887638449</c:v>
                </c:pt>
                <c:pt idx="57">
                  <c:v>9.0480721887638449</c:v>
                </c:pt>
                <c:pt idx="58">
                  <c:v>9.0480721887638449</c:v>
                </c:pt>
                <c:pt idx="59">
                  <c:v>9.0480721887638449</c:v>
                </c:pt>
                <c:pt idx="60">
                  <c:v>9.0480721887638449</c:v>
                </c:pt>
                <c:pt idx="61">
                  <c:v>9.0480721887638449</c:v>
                </c:pt>
                <c:pt idx="62">
                  <c:v>9.0480721887638449</c:v>
                </c:pt>
                <c:pt idx="63">
                  <c:v>9.0480721887638449</c:v>
                </c:pt>
                <c:pt idx="64">
                  <c:v>9.0480721887638449</c:v>
                </c:pt>
                <c:pt idx="65">
                  <c:v>9.0480721887638449</c:v>
                </c:pt>
                <c:pt idx="66">
                  <c:v>9.0480721887638449</c:v>
                </c:pt>
                <c:pt idx="67">
                  <c:v>9.0480721887638449</c:v>
                </c:pt>
                <c:pt idx="68">
                  <c:v>9.0480721887638449</c:v>
                </c:pt>
                <c:pt idx="69">
                  <c:v>9.0480721887638449</c:v>
                </c:pt>
                <c:pt idx="70">
                  <c:v>9.0480721887638449</c:v>
                </c:pt>
                <c:pt idx="71">
                  <c:v>9.0480721887638449</c:v>
                </c:pt>
                <c:pt idx="72">
                  <c:v>9.0480721887638449</c:v>
                </c:pt>
                <c:pt idx="73">
                  <c:v>9.0480721887638449</c:v>
                </c:pt>
                <c:pt idx="74">
                  <c:v>9.0480721887638449</c:v>
                </c:pt>
                <c:pt idx="75">
                  <c:v>9.0480721887638449</c:v>
                </c:pt>
                <c:pt idx="76">
                  <c:v>9.0480721887638449</c:v>
                </c:pt>
                <c:pt idx="77">
                  <c:v>9.0480721887638449</c:v>
                </c:pt>
                <c:pt idx="78">
                  <c:v>9.0480721887638449</c:v>
                </c:pt>
                <c:pt idx="79">
                  <c:v>9.0480721887638449</c:v>
                </c:pt>
                <c:pt idx="80">
                  <c:v>9.0480721887638449</c:v>
                </c:pt>
                <c:pt idx="81">
                  <c:v>9.0480721887638449</c:v>
                </c:pt>
                <c:pt idx="82">
                  <c:v>9.0480721887638449</c:v>
                </c:pt>
                <c:pt idx="83">
                  <c:v>9.0480721887638449</c:v>
                </c:pt>
                <c:pt idx="84">
                  <c:v>9.0480721887638449</c:v>
                </c:pt>
                <c:pt idx="85">
                  <c:v>9.0480721887638449</c:v>
                </c:pt>
                <c:pt idx="86">
                  <c:v>9.0480721887638449</c:v>
                </c:pt>
                <c:pt idx="87">
                  <c:v>9.0480721887638449</c:v>
                </c:pt>
                <c:pt idx="88">
                  <c:v>9.0480721887638449</c:v>
                </c:pt>
                <c:pt idx="89">
                  <c:v>9.0480721887638449</c:v>
                </c:pt>
                <c:pt idx="90">
                  <c:v>9.0480721887638449</c:v>
                </c:pt>
                <c:pt idx="91">
                  <c:v>9.0480721887638449</c:v>
                </c:pt>
                <c:pt idx="92">
                  <c:v>9.0480721887638449</c:v>
                </c:pt>
                <c:pt idx="93">
                  <c:v>9.0480721887638449</c:v>
                </c:pt>
                <c:pt idx="94">
                  <c:v>9.0480721887638449</c:v>
                </c:pt>
                <c:pt idx="95">
                  <c:v>9.0480721887638449</c:v>
                </c:pt>
                <c:pt idx="96">
                  <c:v>9.0480721887638449</c:v>
                </c:pt>
                <c:pt idx="97">
                  <c:v>9.0480721887638449</c:v>
                </c:pt>
                <c:pt idx="98">
                  <c:v>9.0480721887638449</c:v>
                </c:pt>
                <c:pt idx="99">
                  <c:v>9.0480721887638449</c:v>
                </c:pt>
                <c:pt idx="100">
                  <c:v>9.0480721887638449</c:v>
                </c:pt>
                <c:pt idx="101">
                  <c:v>9.0480721887638449</c:v>
                </c:pt>
                <c:pt idx="102">
                  <c:v>9.0480721887638449</c:v>
                </c:pt>
                <c:pt idx="103">
                  <c:v>9.0480721887638449</c:v>
                </c:pt>
                <c:pt idx="104">
                  <c:v>9.0480721887638449</c:v>
                </c:pt>
                <c:pt idx="105">
                  <c:v>9.0480721887638449</c:v>
                </c:pt>
                <c:pt idx="106">
                  <c:v>9.0480721887638449</c:v>
                </c:pt>
                <c:pt idx="107">
                  <c:v>9.0480721887638449</c:v>
                </c:pt>
                <c:pt idx="108">
                  <c:v>9.0480721887638449</c:v>
                </c:pt>
                <c:pt idx="109">
                  <c:v>9.0480721887638449</c:v>
                </c:pt>
                <c:pt idx="110">
                  <c:v>9.0480721887638449</c:v>
                </c:pt>
                <c:pt idx="111">
                  <c:v>9.0480721887638449</c:v>
                </c:pt>
                <c:pt idx="112">
                  <c:v>9.0480721887638449</c:v>
                </c:pt>
                <c:pt idx="113">
                  <c:v>9.0480721887638449</c:v>
                </c:pt>
                <c:pt idx="114">
                  <c:v>9.0480721887638449</c:v>
                </c:pt>
                <c:pt idx="115">
                  <c:v>9.0480721887638449</c:v>
                </c:pt>
                <c:pt idx="116">
                  <c:v>9.0480721887638449</c:v>
                </c:pt>
                <c:pt idx="117">
                  <c:v>9.0480721887638449</c:v>
                </c:pt>
                <c:pt idx="118">
                  <c:v>9.0480721887638449</c:v>
                </c:pt>
                <c:pt idx="119">
                  <c:v>9.0480721887638449</c:v>
                </c:pt>
                <c:pt idx="120">
                  <c:v>9.0480721887638449</c:v>
                </c:pt>
                <c:pt idx="121">
                  <c:v>9.0480721887638449</c:v>
                </c:pt>
                <c:pt idx="122">
                  <c:v>9.0480721887638449</c:v>
                </c:pt>
                <c:pt idx="123">
                  <c:v>9.0480721887638449</c:v>
                </c:pt>
                <c:pt idx="124">
                  <c:v>9.0480721887638449</c:v>
                </c:pt>
                <c:pt idx="125">
                  <c:v>9.0480721887638449</c:v>
                </c:pt>
                <c:pt idx="126">
                  <c:v>9.0480721887638449</c:v>
                </c:pt>
                <c:pt idx="127">
                  <c:v>9.0480721887638449</c:v>
                </c:pt>
                <c:pt idx="128">
                  <c:v>9.0480721887638449</c:v>
                </c:pt>
                <c:pt idx="129">
                  <c:v>9.0480721887638449</c:v>
                </c:pt>
                <c:pt idx="130">
                  <c:v>9.0480721887638449</c:v>
                </c:pt>
                <c:pt idx="131">
                  <c:v>9.0480721887638449</c:v>
                </c:pt>
                <c:pt idx="132">
                  <c:v>9.0480721887638449</c:v>
                </c:pt>
                <c:pt idx="133">
                  <c:v>9.0480721887638449</c:v>
                </c:pt>
                <c:pt idx="134">
                  <c:v>9.0480721887638449</c:v>
                </c:pt>
                <c:pt idx="135">
                  <c:v>9.0480721887638449</c:v>
                </c:pt>
                <c:pt idx="136">
                  <c:v>9.0480721887638449</c:v>
                </c:pt>
                <c:pt idx="137">
                  <c:v>9.0480721887638449</c:v>
                </c:pt>
                <c:pt idx="138">
                  <c:v>9.0480721887638449</c:v>
                </c:pt>
                <c:pt idx="139">
                  <c:v>9.0480721887638449</c:v>
                </c:pt>
                <c:pt idx="140">
                  <c:v>9.0480721887638449</c:v>
                </c:pt>
                <c:pt idx="141">
                  <c:v>9.0480721887638449</c:v>
                </c:pt>
                <c:pt idx="142">
                  <c:v>9.0480721887638449</c:v>
                </c:pt>
                <c:pt idx="143">
                  <c:v>9.0480721887638449</c:v>
                </c:pt>
                <c:pt idx="144">
                  <c:v>9.0480721887638449</c:v>
                </c:pt>
                <c:pt idx="145">
                  <c:v>9.0480721887638449</c:v>
                </c:pt>
                <c:pt idx="146">
                  <c:v>9.0480721887638449</c:v>
                </c:pt>
                <c:pt idx="147">
                  <c:v>9.0480721887638449</c:v>
                </c:pt>
                <c:pt idx="148">
                  <c:v>9.0480721887638449</c:v>
                </c:pt>
                <c:pt idx="149">
                  <c:v>9.0480721887638449</c:v>
                </c:pt>
                <c:pt idx="150">
                  <c:v>9.0480721887638449</c:v>
                </c:pt>
                <c:pt idx="151">
                  <c:v>9.0480721887638449</c:v>
                </c:pt>
                <c:pt idx="152">
                  <c:v>9.0480721887638449</c:v>
                </c:pt>
                <c:pt idx="153">
                  <c:v>9.0480721887638449</c:v>
                </c:pt>
                <c:pt idx="154">
                  <c:v>9.0480721887638449</c:v>
                </c:pt>
                <c:pt idx="155">
                  <c:v>9.0480721887638449</c:v>
                </c:pt>
                <c:pt idx="156">
                  <c:v>9.0480721887638449</c:v>
                </c:pt>
                <c:pt idx="157">
                  <c:v>9.0480721887638449</c:v>
                </c:pt>
                <c:pt idx="158">
                  <c:v>9.0480721887638449</c:v>
                </c:pt>
                <c:pt idx="159">
                  <c:v>9.0480721887638449</c:v>
                </c:pt>
                <c:pt idx="160">
                  <c:v>9.0480721887638449</c:v>
                </c:pt>
                <c:pt idx="161">
                  <c:v>9.0480721887638449</c:v>
                </c:pt>
                <c:pt idx="162">
                  <c:v>9.0480721887638449</c:v>
                </c:pt>
                <c:pt idx="163">
                  <c:v>9.0480721887638449</c:v>
                </c:pt>
                <c:pt idx="164">
                  <c:v>9.0480721887638449</c:v>
                </c:pt>
                <c:pt idx="165">
                  <c:v>9.0480721887638449</c:v>
                </c:pt>
                <c:pt idx="166">
                  <c:v>9.0480721887638449</c:v>
                </c:pt>
                <c:pt idx="167">
                  <c:v>9.0480721887638449</c:v>
                </c:pt>
                <c:pt idx="168">
                  <c:v>9.0480721887638449</c:v>
                </c:pt>
                <c:pt idx="169">
                  <c:v>9.0480721887638449</c:v>
                </c:pt>
                <c:pt idx="170">
                  <c:v>9.0480721887638449</c:v>
                </c:pt>
                <c:pt idx="171">
                  <c:v>9.0480721887638449</c:v>
                </c:pt>
                <c:pt idx="172">
                  <c:v>9.0480721887638449</c:v>
                </c:pt>
                <c:pt idx="173">
                  <c:v>9.0480721887638449</c:v>
                </c:pt>
                <c:pt idx="174">
                  <c:v>9.0480721887638449</c:v>
                </c:pt>
                <c:pt idx="175">
                  <c:v>9.0480721887638449</c:v>
                </c:pt>
                <c:pt idx="176">
                  <c:v>9.0480721887638449</c:v>
                </c:pt>
                <c:pt idx="177">
                  <c:v>9.0480721887638449</c:v>
                </c:pt>
                <c:pt idx="178">
                  <c:v>9.0480721887638449</c:v>
                </c:pt>
                <c:pt idx="179">
                  <c:v>9.0480721887638449</c:v>
                </c:pt>
                <c:pt idx="180">
                  <c:v>9.0480721887638449</c:v>
                </c:pt>
                <c:pt idx="181">
                  <c:v>9.0480721887638449</c:v>
                </c:pt>
                <c:pt idx="182">
                  <c:v>9.0480721887638449</c:v>
                </c:pt>
                <c:pt idx="183">
                  <c:v>9.0480721887638449</c:v>
                </c:pt>
                <c:pt idx="184">
                  <c:v>9.0480721887638449</c:v>
                </c:pt>
                <c:pt idx="185">
                  <c:v>9.0480721887638449</c:v>
                </c:pt>
                <c:pt idx="186">
                  <c:v>9.0480721887638449</c:v>
                </c:pt>
                <c:pt idx="187">
                  <c:v>9.0480721887638449</c:v>
                </c:pt>
                <c:pt idx="188">
                  <c:v>9.0480721887638449</c:v>
                </c:pt>
                <c:pt idx="189">
                  <c:v>9.0480721887638449</c:v>
                </c:pt>
                <c:pt idx="190">
                  <c:v>9.0480721887638449</c:v>
                </c:pt>
                <c:pt idx="191">
                  <c:v>9.0480721887638449</c:v>
                </c:pt>
                <c:pt idx="192">
                  <c:v>9.0480721887638449</c:v>
                </c:pt>
                <c:pt idx="193">
                  <c:v>9.0480721887638449</c:v>
                </c:pt>
                <c:pt idx="194">
                  <c:v>9.0480721887638449</c:v>
                </c:pt>
                <c:pt idx="195">
                  <c:v>9.0480721887638449</c:v>
                </c:pt>
                <c:pt idx="196">
                  <c:v>9.0480721887638449</c:v>
                </c:pt>
                <c:pt idx="197">
                  <c:v>9.0480721887638449</c:v>
                </c:pt>
                <c:pt idx="198">
                  <c:v>9.0480721887638449</c:v>
                </c:pt>
                <c:pt idx="199">
                  <c:v>9.0480721887638449</c:v>
                </c:pt>
                <c:pt idx="200">
                  <c:v>9.0480721887638449</c:v>
                </c:pt>
                <c:pt idx="201">
                  <c:v>9.0480721887638449</c:v>
                </c:pt>
                <c:pt idx="202">
                  <c:v>9.0480721887638449</c:v>
                </c:pt>
                <c:pt idx="203">
                  <c:v>9.0480721887638449</c:v>
                </c:pt>
                <c:pt idx="204">
                  <c:v>9.0480721887638449</c:v>
                </c:pt>
                <c:pt idx="205">
                  <c:v>9.0480721887638449</c:v>
                </c:pt>
                <c:pt idx="206">
                  <c:v>9.0480721887638449</c:v>
                </c:pt>
                <c:pt idx="207">
                  <c:v>9.0480721887638449</c:v>
                </c:pt>
                <c:pt idx="208">
                  <c:v>9.0480721887638449</c:v>
                </c:pt>
                <c:pt idx="209">
                  <c:v>9.0480721887638449</c:v>
                </c:pt>
                <c:pt idx="210">
                  <c:v>9.0480721887638449</c:v>
                </c:pt>
                <c:pt idx="211">
                  <c:v>9.0480721887638449</c:v>
                </c:pt>
                <c:pt idx="212">
                  <c:v>9.0480721887638449</c:v>
                </c:pt>
                <c:pt idx="213">
                  <c:v>9.0480721887638449</c:v>
                </c:pt>
                <c:pt idx="214">
                  <c:v>9.0480721887638449</c:v>
                </c:pt>
                <c:pt idx="215">
                  <c:v>9.0480721887638449</c:v>
                </c:pt>
                <c:pt idx="216">
                  <c:v>9.0480721887638449</c:v>
                </c:pt>
                <c:pt idx="217">
                  <c:v>9.0480721887638449</c:v>
                </c:pt>
                <c:pt idx="218">
                  <c:v>9.0480721887638449</c:v>
                </c:pt>
                <c:pt idx="219">
                  <c:v>9.0480721887638449</c:v>
                </c:pt>
                <c:pt idx="220">
                  <c:v>9.0480721887638449</c:v>
                </c:pt>
                <c:pt idx="221">
                  <c:v>9.0480721887638449</c:v>
                </c:pt>
                <c:pt idx="222">
                  <c:v>9.0480721887638449</c:v>
                </c:pt>
                <c:pt idx="223">
                  <c:v>9.0480721887638449</c:v>
                </c:pt>
                <c:pt idx="224">
                  <c:v>9.0480721887638449</c:v>
                </c:pt>
                <c:pt idx="225">
                  <c:v>9.0480721887638449</c:v>
                </c:pt>
                <c:pt idx="226">
                  <c:v>9.0480721887638449</c:v>
                </c:pt>
                <c:pt idx="227">
                  <c:v>9.0480721887638449</c:v>
                </c:pt>
                <c:pt idx="228">
                  <c:v>9.0480721887638449</c:v>
                </c:pt>
                <c:pt idx="229">
                  <c:v>9.0480721887638449</c:v>
                </c:pt>
                <c:pt idx="230">
                  <c:v>9.0480721887638449</c:v>
                </c:pt>
                <c:pt idx="231">
                  <c:v>9.0480721887638449</c:v>
                </c:pt>
                <c:pt idx="232">
                  <c:v>9.0480721887638449</c:v>
                </c:pt>
                <c:pt idx="233">
                  <c:v>9.0480721887638449</c:v>
                </c:pt>
                <c:pt idx="234">
                  <c:v>9.0480721887638449</c:v>
                </c:pt>
                <c:pt idx="235">
                  <c:v>9.0480721887638449</c:v>
                </c:pt>
                <c:pt idx="236">
                  <c:v>9.0480721887638449</c:v>
                </c:pt>
                <c:pt idx="237">
                  <c:v>9.0480721887638449</c:v>
                </c:pt>
                <c:pt idx="238">
                  <c:v>9.0480721887638449</c:v>
                </c:pt>
                <c:pt idx="239">
                  <c:v>9.0480721887638449</c:v>
                </c:pt>
                <c:pt idx="240">
                  <c:v>9.0480721887638449</c:v>
                </c:pt>
                <c:pt idx="241">
                  <c:v>9.0480721887638449</c:v>
                </c:pt>
                <c:pt idx="242">
                  <c:v>9.0480721887638449</c:v>
                </c:pt>
                <c:pt idx="243">
                  <c:v>9.0480721887638449</c:v>
                </c:pt>
                <c:pt idx="244">
                  <c:v>9.0480721887638449</c:v>
                </c:pt>
                <c:pt idx="245">
                  <c:v>9.0480721887638449</c:v>
                </c:pt>
                <c:pt idx="246">
                  <c:v>9.0480721887638449</c:v>
                </c:pt>
                <c:pt idx="247">
                  <c:v>9.0480721887638449</c:v>
                </c:pt>
                <c:pt idx="248">
                  <c:v>9.0480721887638449</c:v>
                </c:pt>
                <c:pt idx="249">
                  <c:v>9.0480721887638449</c:v>
                </c:pt>
                <c:pt idx="250">
                  <c:v>9.0480721887638449</c:v>
                </c:pt>
                <c:pt idx="251">
                  <c:v>9.0480721887638449</c:v>
                </c:pt>
                <c:pt idx="252">
                  <c:v>9.0480721887638449</c:v>
                </c:pt>
                <c:pt idx="253">
                  <c:v>9.0480721887638449</c:v>
                </c:pt>
                <c:pt idx="254">
                  <c:v>9.0480721887638449</c:v>
                </c:pt>
                <c:pt idx="255">
                  <c:v>9.0480721887638449</c:v>
                </c:pt>
                <c:pt idx="256">
                  <c:v>9.0480721887638449</c:v>
                </c:pt>
                <c:pt idx="257">
                  <c:v>9.0480721887638449</c:v>
                </c:pt>
                <c:pt idx="258">
                  <c:v>9.0480721887638449</c:v>
                </c:pt>
                <c:pt idx="259">
                  <c:v>9.0480721887638449</c:v>
                </c:pt>
                <c:pt idx="260">
                  <c:v>9.0480721887638449</c:v>
                </c:pt>
                <c:pt idx="261">
                  <c:v>9.0480721887638449</c:v>
                </c:pt>
                <c:pt idx="262">
                  <c:v>9.0480721887638449</c:v>
                </c:pt>
                <c:pt idx="263">
                  <c:v>9.0480721887638449</c:v>
                </c:pt>
                <c:pt idx="264">
                  <c:v>9.0480721887638449</c:v>
                </c:pt>
                <c:pt idx="265">
                  <c:v>9.0480721887638449</c:v>
                </c:pt>
                <c:pt idx="266">
                  <c:v>9.0480721887638449</c:v>
                </c:pt>
                <c:pt idx="267">
                  <c:v>9.0480721887638449</c:v>
                </c:pt>
                <c:pt idx="268">
                  <c:v>9.0480721887638449</c:v>
                </c:pt>
                <c:pt idx="269">
                  <c:v>9.0480721887638449</c:v>
                </c:pt>
                <c:pt idx="270">
                  <c:v>9.0480721887638449</c:v>
                </c:pt>
                <c:pt idx="271">
                  <c:v>9.0480721887638449</c:v>
                </c:pt>
                <c:pt idx="272">
                  <c:v>9.0480721887638449</c:v>
                </c:pt>
                <c:pt idx="273">
                  <c:v>9.0480721887638449</c:v>
                </c:pt>
                <c:pt idx="274">
                  <c:v>9.0480721887638449</c:v>
                </c:pt>
                <c:pt idx="275">
                  <c:v>9.0480721887638449</c:v>
                </c:pt>
                <c:pt idx="276">
                  <c:v>9.0480721887638449</c:v>
                </c:pt>
                <c:pt idx="277">
                  <c:v>9.0480721887638449</c:v>
                </c:pt>
                <c:pt idx="278">
                  <c:v>9.0480721887638449</c:v>
                </c:pt>
                <c:pt idx="279">
                  <c:v>9.0480721887638449</c:v>
                </c:pt>
                <c:pt idx="280">
                  <c:v>9.0480721887638449</c:v>
                </c:pt>
                <c:pt idx="281">
                  <c:v>9.0480721887638449</c:v>
                </c:pt>
                <c:pt idx="282">
                  <c:v>9.0480721887638449</c:v>
                </c:pt>
                <c:pt idx="283">
                  <c:v>9.0480721887638449</c:v>
                </c:pt>
                <c:pt idx="284">
                  <c:v>9.0480721887638449</c:v>
                </c:pt>
                <c:pt idx="285">
                  <c:v>9.0480721887638449</c:v>
                </c:pt>
                <c:pt idx="286">
                  <c:v>9.0480721887638449</c:v>
                </c:pt>
                <c:pt idx="287">
                  <c:v>9.0480721887638449</c:v>
                </c:pt>
                <c:pt idx="288">
                  <c:v>9.0480721887638449</c:v>
                </c:pt>
                <c:pt idx="289">
                  <c:v>9.0480721887638449</c:v>
                </c:pt>
                <c:pt idx="290">
                  <c:v>9.0480721887638449</c:v>
                </c:pt>
                <c:pt idx="291">
                  <c:v>9.0480721887638449</c:v>
                </c:pt>
                <c:pt idx="292">
                  <c:v>9.0480721887638449</c:v>
                </c:pt>
                <c:pt idx="293">
                  <c:v>9.0480721887638449</c:v>
                </c:pt>
                <c:pt idx="294">
                  <c:v>9.0480721887638449</c:v>
                </c:pt>
                <c:pt idx="295">
                  <c:v>9.0480721887638449</c:v>
                </c:pt>
                <c:pt idx="296">
                  <c:v>9.0480721887638449</c:v>
                </c:pt>
                <c:pt idx="297">
                  <c:v>9.0480721887638449</c:v>
                </c:pt>
                <c:pt idx="298">
                  <c:v>9.0480721887638449</c:v>
                </c:pt>
                <c:pt idx="299">
                  <c:v>9.0480721887638449</c:v>
                </c:pt>
                <c:pt idx="300">
                  <c:v>9.0480721887638449</c:v>
                </c:pt>
                <c:pt idx="301">
                  <c:v>9.0480721887638449</c:v>
                </c:pt>
                <c:pt idx="302">
                  <c:v>9.0480721887638449</c:v>
                </c:pt>
                <c:pt idx="303">
                  <c:v>9.0480721887638449</c:v>
                </c:pt>
                <c:pt idx="304">
                  <c:v>9.0480721887638449</c:v>
                </c:pt>
                <c:pt idx="305">
                  <c:v>9.0480721887638449</c:v>
                </c:pt>
                <c:pt idx="306">
                  <c:v>9.0480721887638449</c:v>
                </c:pt>
                <c:pt idx="307">
                  <c:v>9.0480721887638449</c:v>
                </c:pt>
                <c:pt idx="308">
                  <c:v>9.0480721887638449</c:v>
                </c:pt>
                <c:pt idx="309">
                  <c:v>9.0480721887638449</c:v>
                </c:pt>
                <c:pt idx="310">
                  <c:v>9.0480721887638449</c:v>
                </c:pt>
                <c:pt idx="311">
                  <c:v>9.0480721887638449</c:v>
                </c:pt>
                <c:pt idx="312">
                  <c:v>9.0480721887638449</c:v>
                </c:pt>
                <c:pt idx="313">
                  <c:v>9.0480721887638449</c:v>
                </c:pt>
                <c:pt idx="314">
                  <c:v>9.0480721887638449</c:v>
                </c:pt>
                <c:pt idx="315">
                  <c:v>9.0480721887638449</c:v>
                </c:pt>
                <c:pt idx="316">
                  <c:v>9.0480721887638449</c:v>
                </c:pt>
                <c:pt idx="317">
                  <c:v>9.0480721887638449</c:v>
                </c:pt>
                <c:pt idx="318">
                  <c:v>9.0480721887638449</c:v>
                </c:pt>
                <c:pt idx="319">
                  <c:v>9.0480721887638449</c:v>
                </c:pt>
                <c:pt idx="320">
                  <c:v>9.0480721887638449</c:v>
                </c:pt>
                <c:pt idx="321">
                  <c:v>9.0480721887638449</c:v>
                </c:pt>
                <c:pt idx="322">
                  <c:v>9.0480721887638449</c:v>
                </c:pt>
                <c:pt idx="323">
                  <c:v>9.0480721887638449</c:v>
                </c:pt>
                <c:pt idx="324">
                  <c:v>9.0480721887638449</c:v>
                </c:pt>
                <c:pt idx="325">
                  <c:v>9.0480721887638449</c:v>
                </c:pt>
                <c:pt idx="326">
                  <c:v>9.0480721887638449</c:v>
                </c:pt>
                <c:pt idx="327">
                  <c:v>9.0480721887638449</c:v>
                </c:pt>
                <c:pt idx="328">
                  <c:v>9.0480721887638449</c:v>
                </c:pt>
                <c:pt idx="329">
                  <c:v>9.0480721887638449</c:v>
                </c:pt>
                <c:pt idx="330">
                  <c:v>9.0480721887638449</c:v>
                </c:pt>
                <c:pt idx="331">
                  <c:v>9.0480721887638449</c:v>
                </c:pt>
                <c:pt idx="332">
                  <c:v>9.0480721887638449</c:v>
                </c:pt>
                <c:pt idx="333">
                  <c:v>9.0480721887638449</c:v>
                </c:pt>
                <c:pt idx="334">
                  <c:v>9.0480721887638449</c:v>
                </c:pt>
                <c:pt idx="335">
                  <c:v>9.0480721887638449</c:v>
                </c:pt>
                <c:pt idx="336">
                  <c:v>9.0480721887638449</c:v>
                </c:pt>
                <c:pt idx="337">
                  <c:v>9.0480721887638449</c:v>
                </c:pt>
                <c:pt idx="338">
                  <c:v>9.0480721887638449</c:v>
                </c:pt>
                <c:pt idx="339">
                  <c:v>9.0480721887638449</c:v>
                </c:pt>
                <c:pt idx="340">
                  <c:v>9.0480721887638449</c:v>
                </c:pt>
                <c:pt idx="341">
                  <c:v>9.0480721887638449</c:v>
                </c:pt>
                <c:pt idx="342">
                  <c:v>9.0480721887638449</c:v>
                </c:pt>
                <c:pt idx="343">
                  <c:v>9.0480721887638449</c:v>
                </c:pt>
                <c:pt idx="344">
                  <c:v>9.0480721887638449</c:v>
                </c:pt>
                <c:pt idx="345">
                  <c:v>9.0480721887638449</c:v>
                </c:pt>
                <c:pt idx="346">
                  <c:v>9.0480721887638449</c:v>
                </c:pt>
                <c:pt idx="347">
                  <c:v>9.0480721887638449</c:v>
                </c:pt>
                <c:pt idx="348">
                  <c:v>9.0480721887638449</c:v>
                </c:pt>
              </c:numCache>
            </c:numRef>
          </c:val>
          <c:smooth val="0"/>
          <c:extLst>
            <c:ext xmlns:c16="http://schemas.microsoft.com/office/drawing/2014/chart" uri="{C3380CC4-5D6E-409C-BE32-E72D297353CC}">
              <c16:uniqueId val="{00000009-A5BD-4EF2-87F8-AF209BF44FD6}"/>
            </c:ext>
          </c:extLst>
        </c:ser>
        <c:ser>
          <c:idx val="10"/>
          <c:order val="10"/>
          <c:tx>
            <c:strRef>
              <c:f>'c-chart demand'!$N$3</c:f>
              <c:strCache>
                <c:ptCount val="1"/>
                <c:pt idx="0">
                  <c:v>Extended LWL</c:v>
                </c:pt>
              </c:strCache>
            </c:strRef>
          </c:tx>
          <c:spPr>
            <a:ln w="22225">
              <a:solidFill>
                <a:schemeClr val="bg1">
                  <a:lumMod val="75000"/>
                </a:schemeClr>
              </a:solidFill>
              <a:prstDash val="dash"/>
            </a:ln>
          </c:spPr>
          <c:marker>
            <c:symbol val="none"/>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demand'!$N$4:$N$352</c:f>
              <c:numCache>
                <c:formatCode>0.00</c:formatCode>
                <c:ptCount val="349"/>
                <c:pt idx="23">
                  <c:v>0.36859447790282118</c:v>
                </c:pt>
                <c:pt idx="24">
                  <c:v>0.36859447790282118</c:v>
                </c:pt>
                <c:pt idx="25">
                  <c:v>0.36859447790282118</c:v>
                </c:pt>
                <c:pt idx="26">
                  <c:v>0.36859447790282118</c:v>
                </c:pt>
                <c:pt idx="27">
                  <c:v>0.36859447790282118</c:v>
                </c:pt>
                <c:pt idx="28">
                  <c:v>0.36859447790282118</c:v>
                </c:pt>
                <c:pt idx="29">
                  <c:v>0.36859447790282118</c:v>
                </c:pt>
                <c:pt idx="30">
                  <c:v>0.36859447790282118</c:v>
                </c:pt>
                <c:pt idx="31">
                  <c:v>0.36859447790282118</c:v>
                </c:pt>
                <c:pt idx="32">
                  <c:v>0.36859447790282118</c:v>
                </c:pt>
                <c:pt idx="33">
                  <c:v>0.36859447790282118</c:v>
                </c:pt>
                <c:pt idx="34">
                  <c:v>0.36859447790282118</c:v>
                </c:pt>
                <c:pt idx="35">
                  <c:v>0.36859447790282118</c:v>
                </c:pt>
                <c:pt idx="36">
                  <c:v>0.36859447790282118</c:v>
                </c:pt>
                <c:pt idx="37">
                  <c:v>0.36859447790282118</c:v>
                </c:pt>
                <c:pt idx="38">
                  <c:v>0.36859447790282118</c:v>
                </c:pt>
                <c:pt idx="39">
                  <c:v>0.36859447790282118</c:v>
                </c:pt>
                <c:pt idx="40">
                  <c:v>0.36859447790282118</c:v>
                </c:pt>
                <c:pt idx="41">
                  <c:v>0.36859447790282118</c:v>
                </c:pt>
                <c:pt idx="42">
                  <c:v>0.36859447790282118</c:v>
                </c:pt>
                <c:pt idx="43">
                  <c:v>0.36859447790282118</c:v>
                </c:pt>
                <c:pt idx="44">
                  <c:v>0.36859447790282118</c:v>
                </c:pt>
                <c:pt idx="45">
                  <c:v>0.36859447790282118</c:v>
                </c:pt>
                <c:pt idx="46">
                  <c:v>0.36859447790282118</c:v>
                </c:pt>
                <c:pt idx="47">
                  <c:v>0.36859447790282118</c:v>
                </c:pt>
                <c:pt idx="48">
                  <c:v>0.36859447790282118</c:v>
                </c:pt>
                <c:pt idx="49">
                  <c:v>0.36859447790282118</c:v>
                </c:pt>
                <c:pt idx="50">
                  <c:v>0.36859447790282118</c:v>
                </c:pt>
                <c:pt idx="51">
                  <c:v>0.36859447790282118</c:v>
                </c:pt>
                <c:pt idx="52">
                  <c:v>0.36859447790282118</c:v>
                </c:pt>
                <c:pt idx="53">
                  <c:v>0.36859447790282118</c:v>
                </c:pt>
                <c:pt idx="54">
                  <c:v>0.36859447790282118</c:v>
                </c:pt>
                <c:pt idx="55">
                  <c:v>0.36859447790282118</c:v>
                </c:pt>
                <c:pt idx="56">
                  <c:v>0.36859447790282118</c:v>
                </c:pt>
                <c:pt idx="57">
                  <c:v>0.36859447790282118</c:v>
                </c:pt>
                <c:pt idx="58">
                  <c:v>0.36859447790282118</c:v>
                </c:pt>
                <c:pt idx="59">
                  <c:v>0.36859447790282118</c:v>
                </c:pt>
                <c:pt idx="60">
                  <c:v>0.36859447790282118</c:v>
                </c:pt>
                <c:pt idx="61">
                  <c:v>0.36859447790282118</c:v>
                </c:pt>
                <c:pt idx="62">
                  <c:v>0.36859447790282118</c:v>
                </c:pt>
                <c:pt idx="63">
                  <c:v>0.36859447790282118</c:v>
                </c:pt>
                <c:pt idx="64">
                  <c:v>0.36859447790282118</c:v>
                </c:pt>
                <c:pt idx="65">
                  <c:v>0.36859447790282118</c:v>
                </c:pt>
                <c:pt idx="66">
                  <c:v>0.36859447790282118</c:v>
                </c:pt>
                <c:pt idx="67">
                  <c:v>0.36859447790282118</c:v>
                </c:pt>
                <c:pt idx="68">
                  <c:v>0.36859447790282118</c:v>
                </c:pt>
                <c:pt idx="69">
                  <c:v>0.36859447790282118</c:v>
                </c:pt>
                <c:pt idx="70">
                  <c:v>0.36859447790282118</c:v>
                </c:pt>
                <c:pt idx="71">
                  <c:v>0.36859447790282118</c:v>
                </c:pt>
                <c:pt idx="72">
                  <c:v>0.36859447790282118</c:v>
                </c:pt>
                <c:pt idx="73">
                  <c:v>0.36859447790282118</c:v>
                </c:pt>
                <c:pt idx="74">
                  <c:v>0.36859447790282118</c:v>
                </c:pt>
                <c:pt idx="75">
                  <c:v>0.36859447790282118</c:v>
                </c:pt>
                <c:pt idx="76">
                  <c:v>0.36859447790282118</c:v>
                </c:pt>
                <c:pt idx="77">
                  <c:v>0.36859447790282118</c:v>
                </c:pt>
                <c:pt idx="78">
                  <c:v>0.36859447790282118</c:v>
                </c:pt>
                <c:pt idx="79">
                  <c:v>0.36859447790282118</c:v>
                </c:pt>
                <c:pt idx="80">
                  <c:v>0.36859447790282118</c:v>
                </c:pt>
                <c:pt idx="81">
                  <c:v>0.36859447790282118</c:v>
                </c:pt>
                <c:pt idx="82">
                  <c:v>0.36859447790282118</c:v>
                </c:pt>
                <c:pt idx="83">
                  <c:v>0.36859447790282118</c:v>
                </c:pt>
                <c:pt idx="84">
                  <c:v>0.36859447790282118</c:v>
                </c:pt>
                <c:pt idx="85">
                  <c:v>0.36859447790282118</c:v>
                </c:pt>
                <c:pt idx="86">
                  <c:v>0.36859447790282118</c:v>
                </c:pt>
                <c:pt idx="87">
                  <c:v>0.36859447790282118</c:v>
                </c:pt>
                <c:pt idx="88">
                  <c:v>0.36859447790282118</c:v>
                </c:pt>
                <c:pt idx="89">
                  <c:v>0.36859447790282118</c:v>
                </c:pt>
                <c:pt idx="90">
                  <c:v>0.36859447790282118</c:v>
                </c:pt>
                <c:pt idx="91">
                  <c:v>0.36859447790282118</c:v>
                </c:pt>
                <c:pt idx="92">
                  <c:v>0.36859447790282118</c:v>
                </c:pt>
                <c:pt idx="93">
                  <c:v>0.36859447790282118</c:v>
                </c:pt>
                <c:pt idx="94">
                  <c:v>0.36859447790282118</c:v>
                </c:pt>
                <c:pt idx="95">
                  <c:v>0.36859447790282118</c:v>
                </c:pt>
                <c:pt idx="96">
                  <c:v>0.36859447790282118</c:v>
                </c:pt>
                <c:pt idx="97">
                  <c:v>0.36859447790282118</c:v>
                </c:pt>
                <c:pt idx="98">
                  <c:v>0.36859447790282118</c:v>
                </c:pt>
                <c:pt idx="99">
                  <c:v>0.36859447790282118</c:v>
                </c:pt>
                <c:pt idx="100">
                  <c:v>0.36859447790282118</c:v>
                </c:pt>
                <c:pt idx="101">
                  <c:v>0.36859447790282118</c:v>
                </c:pt>
                <c:pt idx="102">
                  <c:v>0.36859447790282118</c:v>
                </c:pt>
                <c:pt idx="103">
                  <c:v>0.36859447790282118</c:v>
                </c:pt>
                <c:pt idx="104">
                  <c:v>0.36859447790282118</c:v>
                </c:pt>
                <c:pt idx="105">
                  <c:v>0.36859447790282118</c:v>
                </c:pt>
                <c:pt idx="106">
                  <c:v>0.36859447790282118</c:v>
                </c:pt>
                <c:pt idx="107">
                  <c:v>0.36859447790282118</c:v>
                </c:pt>
                <c:pt idx="108">
                  <c:v>0.36859447790282118</c:v>
                </c:pt>
                <c:pt idx="109">
                  <c:v>0.36859447790282118</c:v>
                </c:pt>
                <c:pt idx="110">
                  <c:v>0.36859447790282118</c:v>
                </c:pt>
                <c:pt idx="111">
                  <c:v>0.36859447790282118</c:v>
                </c:pt>
                <c:pt idx="112">
                  <c:v>0.36859447790282118</c:v>
                </c:pt>
                <c:pt idx="113">
                  <c:v>0.36859447790282118</c:v>
                </c:pt>
                <c:pt idx="114">
                  <c:v>0.36859447790282118</c:v>
                </c:pt>
                <c:pt idx="115">
                  <c:v>0.36859447790282118</c:v>
                </c:pt>
                <c:pt idx="116">
                  <c:v>0.36859447790282118</c:v>
                </c:pt>
                <c:pt idx="117">
                  <c:v>0.36859447790282118</c:v>
                </c:pt>
                <c:pt idx="118">
                  <c:v>0.36859447790282118</c:v>
                </c:pt>
                <c:pt idx="119">
                  <c:v>0.36859447790282118</c:v>
                </c:pt>
                <c:pt idx="120">
                  <c:v>0.36859447790282118</c:v>
                </c:pt>
                <c:pt idx="121">
                  <c:v>0.36859447790282118</c:v>
                </c:pt>
                <c:pt idx="122">
                  <c:v>0.36859447790282118</c:v>
                </c:pt>
                <c:pt idx="123">
                  <c:v>0.36859447790282118</c:v>
                </c:pt>
                <c:pt idx="124">
                  <c:v>0.36859447790282118</c:v>
                </c:pt>
                <c:pt idx="125">
                  <c:v>0.36859447790282118</c:v>
                </c:pt>
                <c:pt idx="126">
                  <c:v>0.36859447790282118</c:v>
                </c:pt>
                <c:pt idx="127">
                  <c:v>0.36859447790282118</c:v>
                </c:pt>
                <c:pt idx="128">
                  <c:v>0.36859447790282118</c:v>
                </c:pt>
                <c:pt idx="129">
                  <c:v>0.36859447790282118</c:v>
                </c:pt>
                <c:pt idx="130">
                  <c:v>0.36859447790282118</c:v>
                </c:pt>
                <c:pt idx="131">
                  <c:v>0.36859447790282118</c:v>
                </c:pt>
                <c:pt idx="132">
                  <c:v>0.36859447790282118</c:v>
                </c:pt>
                <c:pt idx="133">
                  <c:v>0.36859447790282118</c:v>
                </c:pt>
                <c:pt idx="134">
                  <c:v>0.36859447790282118</c:v>
                </c:pt>
                <c:pt idx="135">
                  <c:v>0.36859447790282118</c:v>
                </c:pt>
                <c:pt idx="136">
                  <c:v>0.36859447790282118</c:v>
                </c:pt>
                <c:pt idx="137">
                  <c:v>0.36859447790282118</c:v>
                </c:pt>
                <c:pt idx="138">
                  <c:v>0.36859447790282118</c:v>
                </c:pt>
                <c:pt idx="139">
                  <c:v>0.36859447790282118</c:v>
                </c:pt>
                <c:pt idx="140">
                  <c:v>0.36859447790282118</c:v>
                </c:pt>
                <c:pt idx="141">
                  <c:v>0.36859447790282118</c:v>
                </c:pt>
                <c:pt idx="142">
                  <c:v>0.36859447790282118</c:v>
                </c:pt>
                <c:pt idx="143">
                  <c:v>0.36859447790282118</c:v>
                </c:pt>
                <c:pt idx="144">
                  <c:v>0.36859447790282118</c:v>
                </c:pt>
                <c:pt idx="145">
                  <c:v>0.36859447790282118</c:v>
                </c:pt>
                <c:pt idx="146">
                  <c:v>0.36859447790282118</c:v>
                </c:pt>
                <c:pt idx="147">
                  <c:v>0.36859447790282118</c:v>
                </c:pt>
                <c:pt idx="148">
                  <c:v>0.36859447790282118</c:v>
                </c:pt>
                <c:pt idx="149">
                  <c:v>0.36859447790282118</c:v>
                </c:pt>
                <c:pt idx="150">
                  <c:v>0.36859447790282118</c:v>
                </c:pt>
                <c:pt idx="151">
                  <c:v>0.36859447790282118</c:v>
                </c:pt>
                <c:pt idx="152">
                  <c:v>0.36859447790282118</c:v>
                </c:pt>
                <c:pt idx="153">
                  <c:v>0.36859447790282118</c:v>
                </c:pt>
                <c:pt idx="154">
                  <c:v>0.36859447790282118</c:v>
                </c:pt>
                <c:pt idx="155">
                  <c:v>0.36859447790282118</c:v>
                </c:pt>
                <c:pt idx="156">
                  <c:v>0.36859447790282118</c:v>
                </c:pt>
                <c:pt idx="157">
                  <c:v>0.36859447790282118</c:v>
                </c:pt>
                <c:pt idx="158">
                  <c:v>0.36859447790282118</c:v>
                </c:pt>
                <c:pt idx="159">
                  <c:v>0.36859447790282118</c:v>
                </c:pt>
                <c:pt idx="160">
                  <c:v>0.36859447790282118</c:v>
                </c:pt>
                <c:pt idx="161">
                  <c:v>0.36859447790282118</c:v>
                </c:pt>
                <c:pt idx="162">
                  <c:v>0.36859447790282118</c:v>
                </c:pt>
                <c:pt idx="163">
                  <c:v>0.36859447790282118</c:v>
                </c:pt>
                <c:pt idx="164">
                  <c:v>0.36859447790282118</c:v>
                </c:pt>
                <c:pt idx="165">
                  <c:v>0.36859447790282118</c:v>
                </c:pt>
                <c:pt idx="166">
                  <c:v>0.36859447790282118</c:v>
                </c:pt>
                <c:pt idx="167">
                  <c:v>0.36859447790282118</c:v>
                </c:pt>
                <c:pt idx="168">
                  <c:v>0.36859447790282118</c:v>
                </c:pt>
                <c:pt idx="169">
                  <c:v>0.36859447790282118</c:v>
                </c:pt>
                <c:pt idx="170">
                  <c:v>0.36859447790282118</c:v>
                </c:pt>
                <c:pt idx="171">
                  <c:v>0.36859447790282118</c:v>
                </c:pt>
                <c:pt idx="172">
                  <c:v>0.36859447790282118</c:v>
                </c:pt>
                <c:pt idx="173">
                  <c:v>0.36859447790282118</c:v>
                </c:pt>
                <c:pt idx="174">
                  <c:v>0.36859447790282118</c:v>
                </c:pt>
                <c:pt idx="175">
                  <c:v>0.36859447790282118</c:v>
                </c:pt>
                <c:pt idx="176">
                  <c:v>0.36859447790282118</c:v>
                </c:pt>
                <c:pt idx="177">
                  <c:v>0.36859447790282118</c:v>
                </c:pt>
                <c:pt idx="178">
                  <c:v>0.36859447790282118</c:v>
                </c:pt>
                <c:pt idx="179">
                  <c:v>0.36859447790282118</c:v>
                </c:pt>
                <c:pt idx="180">
                  <c:v>0.36859447790282118</c:v>
                </c:pt>
                <c:pt idx="181">
                  <c:v>0.36859447790282118</c:v>
                </c:pt>
                <c:pt idx="182">
                  <c:v>0.36859447790282118</c:v>
                </c:pt>
                <c:pt idx="183">
                  <c:v>0.36859447790282118</c:v>
                </c:pt>
                <c:pt idx="184">
                  <c:v>0.36859447790282118</c:v>
                </c:pt>
                <c:pt idx="185">
                  <c:v>0.36859447790282118</c:v>
                </c:pt>
                <c:pt idx="186">
                  <c:v>0.36859447790282118</c:v>
                </c:pt>
                <c:pt idx="187">
                  <c:v>0.36859447790282118</c:v>
                </c:pt>
                <c:pt idx="188">
                  <c:v>0.36859447790282118</c:v>
                </c:pt>
                <c:pt idx="189">
                  <c:v>0.36859447790282118</c:v>
                </c:pt>
                <c:pt idx="190">
                  <c:v>0.36859447790282118</c:v>
                </c:pt>
                <c:pt idx="191">
                  <c:v>0.36859447790282118</c:v>
                </c:pt>
                <c:pt idx="192">
                  <c:v>0.36859447790282118</c:v>
                </c:pt>
                <c:pt idx="193">
                  <c:v>0.36859447790282118</c:v>
                </c:pt>
                <c:pt idx="194">
                  <c:v>0.36859447790282118</c:v>
                </c:pt>
                <c:pt idx="195">
                  <c:v>0.36859447790282118</c:v>
                </c:pt>
                <c:pt idx="196">
                  <c:v>0.36859447790282118</c:v>
                </c:pt>
                <c:pt idx="197">
                  <c:v>0.36859447790282118</c:v>
                </c:pt>
                <c:pt idx="198">
                  <c:v>0.36859447790282118</c:v>
                </c:pt>
                <c:pt idx="199">
                  <c:v>0.36859447790282118</c:v>
                </c:pt>
                <c:pt idx="200">
                  <c:v>0.36859447790282118</c:v>
                </c:pt>
                <c:pt idx="201">
                  <c:v>0.36859447790282118</c:v>
                </c:pt>
                <c:pt idx="202">
                  <c:v>0.36859447790282118</c:v>
                </c:pt>
                <c:pt idx="203">
                  <c:v>0.36859447790282118</c:v>
                </c:pt>
                <c:pt idx="204">
                  <c:v>0.36859447790282118</c:v>
                </c:pt>
                <c:pt idx="205">
                  <c:v>0.36859447790282118</c:v>
                </c:pt>
                <c:pt idx="206">
                  <c:v>0.36859447790282118</c:v>
                </c:pt>
                <c:pt idx="207">
                  <c:v>0.36859447790282118</c:v>
                </c:pt>
                <c:pt idx="208">
                  <c:v>0.36859447790282118</c:v>
                </c:pt>
                <c:pt idx="209">
                  <c:v>0.36859447790282118</c:v>
                </c:pt>
                <c:pt idx="210">
                  <c:v>0.36859447790282118</c:v>
                </c:pt>
                <c:pt idx="211">
                  <c:v>0.36859447790282118</c:v>
                </c:pt>
                <c:pt idx="212">
                  <c:v>0.36859447790282118</c:v>
                </c:pt>
                <c:pt idx="213">
                  <c:v>0.36859447790282118</c:v>
                </c:pt>
                <c:pt idx="214">
                  <c:v>0.36859447790282118</c:v>
                </c:pt>
                <c:pt idx="215">
                  <c:v>0.36859447790282118</c:v>
                </c:pt>
                <c:pt idx="216">
                  <c:v>0.36859447790282118</c:v>
                </c:pt>
                <c:pt idx="217">
                  <c:v>0.36859447790282118</c:v>
                </c:pt>
                <c:pt idx="218">
                  <c:v>0.36859447790282118</c:v>
                </c:pt>
                <c:pt idx="219">
                  <c:v>0.36859447790282118</c:v>
                </c:pt>
                <c:pt idx="220">
                  <c:v>0.36859447790282118</c:v>
                </c:pt>
                <c:pt idx="221">
                  <c:v>0.36859447790282118</c:v>
                </c:pt>
                <c:pt idx="222">
                  <c:v>0.36859447790282118</c:v>
                </c:pt>
                <c:pt idx="223">
                  <c:v>0.36859447790282118</c:v>
                </c:pt>
                <c:pt idx="224">
                  <c:v>0.36859447790282118</c:v>
                </c:pt>
                <c:pt idx="225">
                  <c:v>0.36859447790282118</c:v>
                </c:pt>
                <c:pt idx="226">
                  <c:v>0.36859447790282118</c:v>
                </c:pt>
                <c:pt idx="227">
                  <c:v>0.36859447790282118</c:v>
                </c:pt>
                <c:pt idx="228">
                  <c:v>0.36859447790282118</c:v>
                </c:pt>
                <c:pt idx="229">
                  <c:v>0.36859447790282118</c:v>
                </c:pt>
                <c:pt idx="230">
                  <c:v>0.36859447790282118</c:v>
                </c:pt>
                <c:pt idx="231">
                  <c:v>0.36859447790282118</c:v>
                </c:pt>
                <c:pt idx="232">
                  <c:v>0.36859447790282118</c:v>
                </c:pt>
                <c:pt idx="233">
                  <c:v>0.36859447790282118</c:v>
                </c:pt>
                <c:pt idx="234">
                  <c:v>0.36859447790282118</c:v>
                </c:pt>
                <c:pt idx="235">
                  <c:v>0.36859447790282118</c:v>
                </c:pt>
                <c:pt idx="236">
                  <c:v>0.36859447790282118</c:v>
                </c:pt>
                <c:pt idx="237">
                  <c:v>0.36859447790282118</c:v>
                </c:pt>
                <c:pt idx="238">
                  <c:v>0.36859447790282118</c:v>
                </c:pt>
                <c:pt idx="239">
                  <c:v>0.36859447790282118</c:v>
                </c:pt>
                <c:pt idx="240">
                  <c:v>0.36859447790282118</c:v>
                </c:pt>
                <c:pt idx="241">
                  <c:v>0.36859447790282118</c:v>
                </c:pt>
                <c:pt idx="242">
                  <c:v>0.36859447790282118</c:v>
                </c:pt>
                <c:pt idx="243">
                  <c:v>0.36859447790282118</c:v>
                </c:pt>
                <c:pt idx="244">
                  <c:v>0.36859447790282118</c:v>
                </c:pt>
                <c:pt idx="245">
                  <c:v>0.36859447790282118</c:v>
                </c:pt>
                <c:pt idx="246">
                  <c:v>0.36859447790282118</c:v>
                </c:pt>
                <c:pt idx="247">
                  <c:v>0.36859447790282118</c:v>
                </c:pt>
                <c:pt idx="248">
                  <c:v>0.36859447790282118</c:v>
                </c:pt>
                <c:pt idx="249">
                  <c:v>0.36859447790282118</c:v>
                </c:pt>
                <c:pt idx="250">
                  <c:v>0.36859447790282118</c:v>
                </c:pt>
                <c:pt idx="251">
                  <c:v>0.36859447790282118</c:v>
                </c:pt>
                <c:pt idx="252">
                  <c:v>0.36859447790282118</c:v>
                </c:pt>
                <c:pt idx="253">
                  <c:v>0.36859447790282118</c:v>
                </c:pt>
                <c:pt idx="254">
                  <c:v>0.36859447790282118</c:v>
                </c:pt>
                <c:pt idx="255">
                  <c:v>0.36859447790282118</c:v>
                </c:pt>
                <c:pt idx="256">
                  <c:v>0.36859447790282118</c:v>
                </c:pt>
                <c:pt idx="257">
                  <c:v>0.36859447790282118</c:v>
                </c:pt>
                <c:pt idx="258">
                  <c:v>0.36859447790282118</c:v>
                </c:pt>
                <c:pt idx="259">
                  <c:v>0.36859447790282118</c:v>
                </c:pt>
                <c:pt idx="260">
                  <c:v>0.36859447790282118</c:v>
                </c:pt>
                <c:pt idx="261">
                  <c:v>0.36859447790282118</c:v>
                </c:pt>
                <c:pt idx="262">
                  <c:v>0.36859447790282118</c:v>
                </c:pt>
                <c:pt idx="263">
                  <c:v>0.36859447790282118</c:v>
                </c:pt>
                <c:pt idx="264">
                  <c:v>0.36859447790282118</c:v>
                </c:pt>
                <c:pt idx="265">
                  <c:v>0.36859447790282118</c:v>
                </c:pt>
                <c:pt idx="266">
                  <c:v>0.36859447790282118</c:v>
                </c:pt>
                <c:pt idx="267">
                  <c:v>0.36859447790282118</c:v>
                </c:pt>
                <c:pt idx="268">
                  <c:v>0.36859447790282118</c:v>
                </c:pt>
                <c:pt idx="269">
                  <c:v>0.36859447790282118</c:v>
                </c:pt>
                <c:pt idx="270">
                  <c:v>0.36859447790282118</c:v>
                </c:pt>
                <c:pt idx="271">
                  <c:v>0.36859447790282118</c:v>
                </c:pt>
                <c:pt idx="272">
                  <c:v>0.36859447790282118</c:v>
                </c:pt>
                <c:pt idx="273">
                  <c:v>0.36859447790282118</c:v>
                </c:pt>
                <c:pt idx="274">
                  <c:v>0.36859447790282118</c:v>
                </c:pt>
                <c:pt idx="275">
                  <c:v>0.36859447790282118</c:v>
                </c:pt>
                <c:pt idx="276">
                  <c:v>0.36859447790282118</c:v>
                </c:pt>
                <c:pt idx="277">
                  <c:v>0.36859447790282118</c:v>
                </c:pt>
                <c:pt idx="278">
                  <c:v>0.36859447790282118</c:v>
                </c:pt>
                <c:pt idx="279">
                  <c:v>0.36859447790282118</c:v>
                </c:pt>
                <c:pt idx="280">
                  <c:v>0.36859447790282118</c:v>
                </c:pt>
                <c:pt idx="281">
                  <c:v>0.36859447790282118</c:v>
                </c:pt>
                <c:pt idx="282">
                  <c:v>0.36859447790282118</c:v>
                </c:pt>
                <c:pt idx="283">
                  <c:v>0.36859447790282118</c:v>
                </c:pt>
                <c:pt idx="284">
                  <c:v>0.36859447790282118</c:v>
                </c:pt>
                <c:pt idx="285">
                  <c:v>0.36859447790282118</c:v>
                </c:pt>
                <c:pt idx="286">
                  <c:v>0.36859447790282118</c:v>
                </c:pt>
                <c:pt idx="287">
                  <c:v>0.36859447790282118</c:v>
                </c:pt>
                <c:pt idx="288">
                  <c:v>0.36859447790282118</c:v>
                </c:pt>
                <c:pt idx="289">
                  <c:v>0.36859447790282118</c:v>
                </c:pt>
                <c:pt idx="290">
                  <c:v>0.36859447790282118</c:v>
                </c:pt>
                <c:pt idx="291">
                  <c:v>0.36859447790282118</c:v>
                </c:pt>
                <c:pt idx="292">
                  <c:v>0.36859447790282118</c:v>
                </c:pt>
                <c:pt idx="293">
                  <c:v>0.36859447790282118</c:v>
                </c:pt>
                <c:pt idx="294">
                  <c:v>0.36859447790282118</c:v>
                </c:pt>
                <c:pt idx="295">
                  <c:v>0.36859447790282118</c:v>
                </c:pt>
                <c:pt idx="296">
                  <c:v>0.36859447790282118</c:v>
                </c:pt>
                <c:pt idx="297">
                  <c:v>0.36859447790282118</c:v>
                </c:pt>
                <c:pt idx="298">
                  <c:v>0.36859447790282118</c:v>
                </c:pt>
                <c:pt idx="299">
                  <c:v>0.36859447790282118</c:v>
                </c:pt>
                <c:pt idx="300">
                  <c:v>0.36859447790282118</c:v>
                </c:pt>
                <c:pt idx="301">
                  <c:v>0.36859447790282118</c:v>
                </c:pt>
                <c:pt idx="302">
                  <c:v>0.36859447790282118</c:v>
                </c:pt>
                <c:pt idx="303">
                  <c:v>0.36859447790282118</c:v>
                </c:pt>
                <c:pt idx="304">
                  <c:v>0.36859447790282118</c:v>
                </c:pt>
                <c:pt idx="305">
                  <c:v>0.36859447790282118</c:v>
                </c:pt>
                <c:pt idx="306">
                  <c:v>0.36859447790282118</c:v>
                </c:pt>
                <c:pt idx="307">
                  <c:v>0.36859447790282118</c:v>
                </c:pt>
                <c:pt idx="308">
                  <c:v>0.36859447790282118</c:v>
                </c:pt>
                <c:pt idx="309">
                  <c:v>0.36859447790282118</c:v>
                </c:pt>
                <c:pt idx="310">
                  <c:v>0.36859447790282118</c:v>
                </c:pt>
                <c:pt idx="311">
                  <c:v>0.36859447790282118</c:v>
                </c:pt>
                <c:pt idx="312">
                  <c:v>0.36859447790282118</c:v>
                </c:pt>
                <c:pt idx="313">
                  <c:v>0.36859447790282118</c:v>
                </c:pt>
                <c:pt idx="314">
                  <c:v>0.36859447790282118</c:v>
                </c:pt>
                <c:pt idx="315">
                  <c:v>0.36859447790282118</c:v>
                </c:pt>
                <c:pt idx="316">
                  <c:v>0.36859447790282118</c:v>
                </c:pt>
                <c:pt idx="317">
                  <c:v>0.36859447790282118</c:v>
                </c:pt>
                <c:pt idx="318">
                  <c:v>0.36859447790282118</c:v>
                </c:pt>
                <c:pt idx="319">
                  <c:v>0.36859447790282118</c:v>
                </c:pt>
                <c:pt idx="320">
                  <c:v>0.36859447790282118</c:v>
                </c:pt>
                <c:pt idx="321">
                  <c:v>0.36859447790282118</c:v>
                </c:pt>
                <c:pt idx="322">
                  <c:v>0.36859447790282118</c:v>
                </c:pt>
                <c:pt idx="323">
                  <c:v>0.36859447790282118</c:v>
                </c:pt>
                <c:pt idx="324">
                  <c:v>0.36859447790282118</c:v>
                </c:pt>
                <c:pt idx="325">
                  <c:v>0.36859447790282118</c:v>
                </c:pt>
                <c:pt idx="326">
                  <c:v>0.36859447790282118</c:v>
                </c:pt>
                <c:pt idx="327">
                  <c:v>0.36859447790282118</c:v>
                </c:pt>
                <c:pt idx="328">
                  <c:v>0.36859447790282118</c:v>
                </c:pt>
                <c:pt idx="329">
                  <c:v>0.36859447790282118</c:v>
                </c:pt>
                <c:pt idx="330">
                  <c:v>0.36859447790282118</c:v>
                </c:pt>
                <c:pt idx="331">
                  <c:v>0.36859447790282118</c:v>
                </c:pt>
                <c:pt idx="332">
                  <c:v>0.36859447790282118</c:v>
                </c:pt>
                <c:pt idx="333">
                  <c:v>0.36859447790282118</c:v>
                </c:pt>
                <c:pt idx="334">
                  <c:v>0.36859447790282118</c:v>
                </c:pt>
                <c:pt idx="335">
                  <c:v>0.36859447790282118</c:v>
                </c:pt>
                <c:pt idx="336">
                  <c:v>0.36859447790282118</c:v>
                </c:pt>
                <c:pt idx="337">
                  <c:v>0.36859447790282118</c:v>
                </c:pt>
                <c:pt idx="338">
                  <c:v>0.36859447790282118</c:v>
                </c:pt>
                <c:pt idx="339">
                  <c:v>0.36859447790282118</c:v>
                </c:pt>
                <c:pt idx="340">
                  <c:v>0.36859447790282118</c:v>
                </c:pt>
                <c:pt idx="341">
                  <c:v>0.36859447790282118</c:v>
                </c:pt>
                <c:pt idx="342">
                  <c:v>0.36859447790282118</c:v>
                </c:pt>
                <c:pt idx="343">
                  <c:v>0.36859447790282118</c:v>
                </c:pt>
                <c:pt idx="344">
                  <c:v>0.36859447790282118</c:v>
                </c:pt>
                <c:pt idx="345">
                  <c:v>0.36859447790282118</c:v>
                </c:pt>
                <c:pt idx="346">
                  <c:v>0.36859447790282118</c:v>
                </c:pt>
                <c:pt idx="347">
                  <c:v>0.36859447790282118</c:v>
                </c:pt>
                <c:pt idx="348">
                  <c:v>0.36859447790282118</c:v>
                </c:pt>
              </c:numCache>
            </c:numRef>
          </c:val>
          <c:smooth val="0"/>
          <c:extLst>
            <c:ext xmlns:c16="http://schemas.microsoft.com/office/drawing/2014/chart" uri="{C3380CC4-5D6E-409C-BE32-E72D297353CC}">
              <c16:uniqueId val="{0000000A-A5BD-4EF2-87F8-AF209BF44FD6}"/>
            </c:ext>
          </c:extLst>
        </c:ser>
        <c:ser>
          <c:idx val="11"/>
          <c:order val="11"/>
          <c:tx>
            <c:strRef>
              <c:f>'c-chart demand'!$O$3</c:f>
              <c:strCache>
                <c:ptCount val="1"/>
                <c:pt idx="0">
                  <c:v>Highlight</c:v>
                </c:pt>
              </c:strCache>
            </c:strRef>
          </c:tx>
          <c:spPr>
            <a:ln>
              <a:noFill/>
            </a:ln>
          </c:spPr>
          <c:marker>
            <c:symbol val="circle"/>
            <c:size val="7"/>
            <c:spPr>
              <a:solidFill>
                <a:srgbClr val="C00000"/>
              </a:solidFill>
              <a:ln>
                <a:solidFill>
                  <a:srgbClr val="C00000"/>
                </a:solidFill>
              </a:ln>
            </c:spPr>
          </c:marker>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demand'!$O$4:$O$352</c:f>
              <c:numCache>
                <c:formatCode>0.00</c:formatCode>
                <c:ptCount val="349"/>
              </c:numCache>
            </c:numRef>
          </c:val>
          <c:smooth val="0"/>
          <c:extLst>
            <c:ext xmlns:c16="http://schemas.microsoft.com/office/drawing/2014/chart" uri="{C3380CC4-5D6E-409C-BE32-E72D297353CC}">
              <c16:uniqueId val="{0000000B-A5BD-4EF2-87F8-AF209BF44FD6}"/>
            </c:ext>
          </c:extLst>
        </c:ser>
        <c:ser>
          <c:idx val="12"/>
          <c:order val="12"/>
          <c:tx>
            <c:v>Label series</c:v>
          </c:tx>
          <c:spPr>
            <a:ln>
              <a:noFill/>
            </a:ln>
          </c:spPr>
          <c:marker>
            <c:symbol val="none"/>
          </c:marker>
          <c:dLbls>
            <c:dLbl>
              <c:idx val="0"/>
              <c:layout/>
              <c:tx>
                <c:rich>
                  <a:bodyPr/>
                  <a:lstStyle/>
                  <a:p>
                    <a:fld id="{406F5F02-069D-48EF-8515-4F4963F561D4}" type="CELLRANGE">
                      <a:rPr lang="en-GB"/>
                      <a:pPr/>
                      <a:t>[CELLRANGE]</a:t>
                    </a:fld>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A5BD-4EF2-87F8-AF209BF44FD6}"/>
                </c:ext>
              </c:extLst>
            </c:dLbl>
            <c:dLbl>
              <c:idx val="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A5BD-4EF2-87F8-AF209BF44FD6}"/>
                </c:ext>
              </c:extLst>
            </c:dLbl>
            <c:dLbl>
              <c:idx val="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A5BD-4EF2-87F8-AF209BF44FD6}"/>
                </c:ext>
              </c:extLst>
            </c:dLbl>
            <c:dLbl>
              <c:idx val="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A5BD-4EF2-87F8-AF209BF44FD6}"/>
                </c:ext>
              </c:extLst>
            </c:dLbl>
            <c:dLbl>
              <c:idx val="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A5BD-4EF2-87F8-AF209BF44FD6}"/>
                </c:ext>
              </c:extLst>
            </c:dLbl>
            <c:dLbl>
              <c:idx val="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A5BD-4EF2-87F8-AF209BF44FD6}"/>
                </c:ext>
              </c:extLst>
            </c:dLbl>
            <c:dLbl>
              <c:idx val="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A5BD-4EF2-87F8-AF209BF44FD6}"/>
                </c:ext>
              </c:extLst>
            </c:dLbl>
            <c:dLbl>
              <c:idx val="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A5BD-4EF2-87F8-AF209BF44FD6}"/>
                </c:ext>
              </c:extLst>
            </c:dLbl>
            <c:dLbl>
              <c:idx val="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A5BD-4EF2-87F8-AF209BF44FD6}"/>
                </c:ext>
              </c:extLst>
            </c:dLbl>
            <c:dLbl>
              <c:idx val="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A5BD-4EF2-87F8-AF209BF44FD6}"/>
                </c:ext>
              </c:extLst>
            </c:dLbl>
            <c:dLbl>
              <c:idx val="10"/>
              <c:layout/>
              <c:tx>
                <c:rich>
                  <a:bodyPr/>
                  <a:lstStyle/>
                  <a:p>
                    <a:fld id="{E9880D6F-0130-4D8B-BA71-414EACCEAB43}" type="CELLRANGE">
                      <a:rPr lang="en-GB"/>
                      <a:pPr/>
                      <a:t>[CELLRANGE]</a:t>
                    </a:fld>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A5BD-4EF2-87F8-AF209BF44FD6}"/>
                </c:ext>
              </c:extLst>
            </c:dLbl>
            <c:dLbl>
              <c:idx val="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A5BD-4EF2-87F8-AF209BF44FD6}"/>
                </c:ext>
              </c:extLst>
            </c:dLbl>
            <c:dLbl>
              <c:idx val="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A5BD-4EF2-87F8-AF209BF44FD6}"/>
                </c:ext>
              </c:extLst>
            </c:dLbl>
            <c:dLbl>
              <c:idx val="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A5BD-4EF2-87F8-AF209BF44FD6}"/>
                </c:ext>
              </c:extLst>
            </c:dLbl>
            <c:dLbl>
              <c:idx val="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5BD-4EF2-87F8-AF209BF44FD6}"/>
                </c:ext>
              </c:extLst>
            </c:dLbl>
            <c:dLbl>
              <c:idx val="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A5BD-4EF2-87F8-AF209BF44FD6}"/>
                </c:ext>
              </c:extLst>
            </c:dLbl>
            <c:dLbl>
              <c:idx val="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A5BD-4EF2-87F8-AF209BF44FD6}"/>
                </c:ext>
              </c:extLst>
            </c:dLbl>
            <c:dLbl>
              <c:idx val="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A5BD-4EF2-87F8-AF209BF44FD6}"/>
                </c:ext>
              </c:extLst>
            </c:dLbl>
            <c:dLbl>
              <c:idx val="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A5BD-4EF2-87F8-AF209BF44FD6}"/>
                </c:ext>
              </c:extLst>
            </c:dLbl>
            <c:dLbl>
              <c:idx val="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F-A5BD-4EF2-87F8-AF209BF44FD6}"/>
                </c:ext>
              </c:extLst>
            </c:dLbl>
            <c:dLbl>
              <c:idx val="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0-A5BD-4EF2-87F8-AF209BF44FD6}"/>
                </c:ext>
              </c:extLst>
            </c:dLbl>
            <c:dLbl>
              <c:idx val="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1-A5BD-4EF2-87F8-AF209BF44FD6}"/>
                </c:ext>
              </c:extLst>
            </c:dLbl>
            <c:dLbl>
              <c:idx val="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2-A5BD-4EF2-87F8-AF209BF44FD6}"/>
                </c:ext>
              </c:extLst>
            </c:dLbl>
            <c:dLbl>
              <c:idx val="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3-A5BD-4EF2-87F8-AF209BF44FD6}"/>
                </c:ext>
              </c:extLst>
            </c:dLbl>
            <c:dLbl>
              <c:idx val="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4-A5BD-4EF2-87F8-AF209BF44FD6}"/>
                </c:ext>
              </c:extLst>
            </c:dLbl>
            <c:dLbl>
              <c:idx val="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5-A5BD-4EF2-87F8-AF209BF44FD6}"/>
                </c:ext>
              </c:extLst>
            </c:dLbl>
            <c:dLbl>
              <c:idx val="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6-A5BD-4EF2-87F8-AF209BF44FD6}"/>
                </c:ext>
              </c:extLst>
            </c:dLbl>
            <c:dLbl>
              <c:idx val="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7-A5BD-4EF2-87F8-AF209BF44FD6}"/>
                </c:ext>
              </c:extLst>
            </c:dLbl>
            <c:dLbl>
              <c:idx val="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8-A5BD-4EF2-87F8-AF209BF44FD6}"/>
                </c:ext>
              </c:extLst>
            </c:dLbl>
            <c:dLbl>
              <c:idx val="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9-A5BD-4EF2-87F8-AF209BF44FD6}"/>
                </c:ext>
              </c:extLst>
            </c:dLbl>
            <c:dLbl>
              <c:idx val="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A-A5BD-4EF2-87F8-AF209BF44FD6}"/>
                </c:ext>
              </c:extLst>
            </c:dLbl>
            <c:dLbl>
              <c:idx val="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B-A5BD-4EF2-87F8-AF209BF44FD6}"/>
                </c:ext>
              </c:extLst>
            </c:dLbl>
            <c:dLbl>
              <c:idx val="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C-A5BD-4EF2-87F8-AF209BF44FD6}"/>
                </c:ext>
              </c:extLst>
            </c:dLbl>
            <c:dLbl>
              <c:idx val="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D-A5BD-4EF2-87F8-AF209BF44FD6}"/>
                </c:ext>
              </c:extLst>
            </c:dLbl>
            <c:dLbl>
              <c:idx val="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E-A5BD-4EF2-87F8-AF209BF44FD6}"/>
                </c:ext>
              </c:extLst>
            </c:dLbl>
            <c:dLbl>
              <c:idx val="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A5BD-4EF2-87F8-AF209BF44FD6}"/>
                </c:ext>
              </c:extLst>
            </c:dLbl>
            <c:dLbl>
              <c:idx val="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0-A5BD-4EF2-87F8-AF209BF44FD6}"/>
                </c:ext>
              </c:extLst>
            </c:dLbl>
            <c:dLbl>
              <c:idx val="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1-A5BD-4EF2-87F8-AF209BF44FD6}"/>
                </c:ext>
              </c:extLst>
            </c:dLbl>
            <c:dLbl>
              <c:idx val="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2-A5BD-4EF2-87F8-AF209BF44FD6}"/>
                </c:ext>
              </c:extLst>
            </c:dLbl>
            <c:dLbl>
              <c:idx val="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3-A5BD-4EF2-87F8-AF209BF44FD6}"/>
                </c:ext>
              </c:extLst>
            </c:dLbl>
            <c:dLbl>
              <c:idx val="40"/>
              <c:layout/>
              <c:tx>
                <c:rich>
                  <a:bodyPr/>
                  <a:lstStyle/>
                  <a:p>
                    <a:fld id="{584603A0-8320-4663-B43C-B8018E829BA2}" type="CELLRANGE">
                      <a:rPr lang="en-GB"/>
                      <a:pPr/>
                      <a:t>[CELLRANGE]</a:t>
                    </a:fld>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4-A5BD-4EF2-87F8-AF209BF44FD6}"/>
                </c:ext>
              </c:extLst>
            </c:dLbl>
            <c:dLbl>
              <c:idx val="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5-A5BD-4EF2-87F8-AF209BF44FD6}"/>
                </c:ext>
              </c:extLst>
            </c:dLbl>
            <c:dLbl>
              <c:idx val="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6-A5BD-4EF2-87F8-AF209BF44FD6}"/>
                </c:ext>
              </c:extLst>
            </c:dLbl>
            <c:dLbl>
              <c:idx val="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7-A5BD-4EF2-87F8-AF209BF44FD6}"/>
                </c:ext>
              </c:extLst>
            </c:dLbl>
            <c:dLbl>
              <c:idx val="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8-A5BD-4EF2-87F8-AF209BF44FD6}"/>
                </c:ext>
              </c:extLst>
            </c:dLbl>
            <c:dLbl>
              <c:idx val="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9-A5BD-4EF2-87F8-AF209BF44FD6}"/>
                </c:ext>
              </c:extLst>
            </c:dLbl>
            <c:dLbl>
              <c:idx val="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A-A5BD-4EF2-87F8-AF209BF44FD6}"/>
                </c:ext>
              </c:extLst>
            </c:dLbl>
            <c:dLbl>
              <c:idx val="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B-A5BD-4EF2-87F8-AF209BF44FD6}"/>
                </c:ext>
              </c:extLst>
            </c:dLbl>
            <c:dLbl>
              <c:idx val="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C-A5BD-4EF2-87F8-AF209BF44FD6}"/>
                </c:ext>
              </c:extLst>
            </c:dLbl>
            <c:dLbl>
              <c:idx val="4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D-A5BD-4EF2-87F8-AF209BF44FD6}"/>
                </c:ext>
              </c:extLst>
            </c:dLbl>
            <c:dLbl>
              <c:idx val="5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E-A5BD-4EF2-87F8-AF209BF44FD6}"/>
                </c:ext>
              </c:extLst>
            </c:dLbl>
            <c:dLbl>
              <c:idx val="5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F-A5BD-4EF2-87F8-AF209BF44FD6}"/>
                </c:ext>
              </c:extLst>
            </c:dLbl>
            <c:dLbl>
              <c:idx val="5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0-A5BD-4EF2-87F8-AF209BF44FD6}"/>
                </c:ext>
              </c:extLst>
            </c:dLbl>
            <c:dLbl>
              <c:idx val="5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1-A5BD-4EF2-87F8-AF209BF44FD6}"/>
                </c:ext>
              </c:extLst>
            </c:dLbl>
            <c:dLbl>
              <c:idx val="5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2-A5BD-4EF2-87F8-AF209BF44FD6}"/>
                </c:ext>
              </c:extLst>
            </c:dLbl>
            <c:dLbl>
              <c:idx val="5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3-A5BD-4EF2-87F8-AF209BF44FD6}"/>
                </c:ext>
              </c:extLst>
            </c:dLbl>
            <c:dLbl>
              <c:idx val="5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4-A5BD-4EF2-87F8-AF209BF44FD6}"/>
                </c:ext>
              </c:extLst>
            </c:dLbl>
            <c:dLbl>
              <c:idx val="5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5-A5BD-4EF2-87F8-AF209BF44FD6}"/>
                </c:ext>
              </c:extLst>
            </c:dLbl>
            <c:dLbl>
              <c:idx val="5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6-A5BD-4EF2-87F8-AF209BF44FD6}"/>
                </c:ext>
              </c:extLst>
            </c:dLbl>
            <c:dLbl>
              <c:idx val="5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7-A5BD-4EF2-87F8-AF209BF44FD6}"/>
                </c:ext>
              </c:extLst>
            </c:dLbl>
            <c:dLbl>
              <c:idx val="6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8-A5BD-4EF2-87F8-AF209BF44FD6}"/>
                </c:ext>
              </c:extLst>
            </c:dLbl>
            <c:dLbl>
              <c:idx val="6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9-A5BD-4EF2-87F8-AF209BF44FD6}"/>
                </c:ext>
              </c:extLst>
            </c:dLbl>
            <c:dLbl>
              <c:idx val="6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A-A5BD-4EF2-87F8-AF209BF44FD6}"/>
                </c:ext>
              </c:extLst>
            </c:dLbl>
            <c:dLbl>
              <c:idx val="6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B-A5BD-4EF2-87F8-AF209BF44FD6}"/>
                </c:ext>
              </c:extLst>
            </c:dLbl>
            <c:dLbl>
              <c:idx val="6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C-A5BD-4EF2-87F8-AF209BF44FD6}"/>
                </c:ext>
              </c:extLst>
            </c:dLbl>
            <c:dLbl>
              <c:idx val="6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D-A5BD-4EF2-87F8-AF209BF44FD6}"/>
                </c:ext>
              </c:extLst>
            </c:dLbl>
            <c:dLbl>
              <c:idx val="6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E-A5BD-4EF2-87F8-AF209BF44FD6}"/>
                </c:ext>
              </c:extLst>
            </c:dLbl>
            <c:dLbl>
              <c:idx val="6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F-A5BD-4EF2-87F8-AF209BF44FD6}"/>
                </c:ext>
              </c:extLst>
            </c:dLbl>
            <c:dLbl>
              <c:idx val="6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0-A5BD-4EF2-87F8-AF209BF44FD6}"/>
                </c:ext>
              </c:extLst>
            </c:dLbl>
            <c:dLbl>
              <c:idx val="6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1-A5BD-4EF2-87F8-AF209BF44FD6}"/>
                </c:ext>
              </c:extLst>
            </c:dLbl>
            <c:dLbl>
              <c:idx val="7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2-A5BD-4EF2-87F8-AF209BF44FD6}"/>
                </c:ext>
              </c:extLst>
            </c:dLbl>
            <c:dLbl>
              <c:idx val="7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3-A5BD-4EF2-87F8-AF209BF44FD6}"/>
                </c:ext>
              </c:extLst>
            </c:dLbl>
            <c:dLbl>
              <c:idx val="7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4-A5BD-4EF2-87F8-AF209BF44FD6}"/>
                </c:ext>
              </c:extLst>
            </c:dLbl>
            <c:dLbl>
              <c:idx val="7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5-A5BD-4EF2-87F8-AF209BF44FD6}"/>
                </c:ext>
              </c:extLst>
            </c:dLbl>
            <c:dLbl>
              <c:idx val="7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6-A5BD-4EF2-87F8-AF209BF44FD6}"/>
                </c:ext>
              </c:extLst>
            </c:dLbl>
            <c:dLbl>
              <c:idx val="7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7-A5BD-4EF2-87F8-AF209BF44FD6}"/>
                </c:ext>
              </c:extLst>
            </c:dLbl>
            <c:dLbl>
              <c:idx val="7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8-A5BD-4EF2-87F8-AF209BF44FD6}"/>
                </c:ext>
              </c:extLst>
            </c:dLbl>
            <c:dLbl>
              <c:idx val="7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9-A5BD-4EF2-87F8-AF209BF44FD6}"/>
                </c:ext>
              </c:extLst>
            </c:dLbl>
            <c:dLbl>
              <c:idx val="7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A-A5BD-4EF2-87F8-AF209BF44FD6}"/>
                </c:ext>
              </c:extLst>
            </c:dLbl>
            <c:dLbl>
              <c:idx val="7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B-A5BD-4EF2-87F8-AF209BF44FD6}"/>
                </c:ext>
              </c:extLst>
            </c:dLbl>
            <c:dLbl>
              <c:idx val="8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C-A5BD-4EF2-87F8-AF209BF44FD6}"/>
                </c:ext>
              </c:extLst>
            </c:dLbl>
            <c:dLbl>
              <c:idx val="8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D-A5BD-4EF2-87F8-AF209BF44FD6}"/>
                </c:ext>
              </c:extLst>
            </c:dLbl>
            <c:dLbl>
              <c:idx val="8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E-A5BD-4EF2-87F8-AF209BF44FD6}"/>
                </c:ext>
              </c:extLst>
            </c:dLbl>
            <c:dLbl>
              <c:idx val="8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F-A5BD-4EF2-87F8-AF209BF44FD6}"/>
                </c:ext>
              </c:extLst>
            </c:dLbl>
            <c:dLbl>
              <c:idx val="8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0-A5BD-4EF2-87F8-AF209BF44FD6}"/>
                </c:ext>
              </c:extLst>
            </c:dLbl>
            <c:dLbl>
              <c:idx val="8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1-A5BD-4EF2-87F8-AF209BF44FD6}"/>
                </c:ext>
              </c:extLst>
            </c:dLbl>
            <c:dLbl>
              <c:idx val="8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2-A5BD-4EF2-87F8-AF209BF44FD6}"/>
                </c:ext>
              </c:extLst>
            </c:dLbl>
            <c:dLbl>
              <c:idx val="8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3-A5BD-4EF2-87F8-AF209BF44FD6}"/>
                </c:ext>
              </c:extLst>
            </c:dLbl>
            <c:dLbl>
              <c:idx val="8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4-A5BD-4EF2-87F8-AF209BF44FD6}"/>
                </c:ext>
              </c:extLst>
            </c:dLbl>
            <c:dLbl>
              <c:idx val="8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5-A5BD-4EF2-87F8-AF209BF44FD6}"/>
                </c:ext>
              </c:extLst>
            </c:dLbl>
            <c:dLbl>
              <c:idx val="9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6-A5BD-4EF2-87F8-AF209BF44FD6}"/>
                </c:ext>
              </c:extLst>
            </c:dLbl>
            <c:dLbl>
              <c:idx val="9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7-A5BD-4EF2-87F8-AF209BF44FD6}"/>
                </c:ext>
              </c:extLst>
            </c:dLbl>
            <c:dLbl>
              <c:idx val="9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8-A5BD-4EF2-87F8-AF209BF44FD6}"/>
                </c:ext>
              </c:extLst>
            </c:dLbl>
            <c:dLbl>
              <c:idx val="9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9-A5BD-4EF2-87F8-AF209BF44FD6}"/>
                </c:ext>
              </c:extLst>
            </c:dLbl>
            <c:dLbl>
              <c:idx val="9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A-A5BD-4EF2-87F8-AF209BF44FD6}"/>
                </c:ext>
              </c:extLst>
            </c:dLbl>
            <c:dLbl>
              <c:idx val="9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B-A5BD-4EF2-87F8-AF209BF44FD6}"/>
                </c:ext>
              </c:extLst>
            </c:dLbl>
            <c:dLbl>
              <c:idx val="9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C-A5BD-4EF2-87F8-AF209BF44FD6}"/>
                </c:ext>
              </c:extLst>
            </c:dLbl>
            <c:dLbl>
              <c:idx val="9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D-A5BD-4EF2-87F8-AF209BF44FD6}"/>
                </c:ext>
              </c:extLst>
            </c:dLbl>
            <c:dLbl>
              <c:idx val="9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E-A5BD-4EF2-87F8-AF209BF44FD6}"/>
                </c:ext>
              </c:extLst>
            </c:dLbl>
            <c:dLbl>
              <c:idx val="9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6F-A5BD-4EF2-87F8-AF209BF44FD6}"/>
                </c:ext>
              </c:extLst>
            </c:dLbl>
            <c:dLbl>
              <c:idx val="10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0-A5BD-4EF2-87F8-AF209BF44FD6}"/>
                </c:ext>
              </c:extLst>
            </c:dLbl>
            <c:dLbl>
              <c:idx val="10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1-A5BD-4EF2-87F8-AF209BF44FD6}"/>
                </c:ext>
              </c:extLst>
            </c:dLbl>
            <c:dLbl>
              <c:idx val="10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2-A5BD-4EF2-87F8-AF209BF44FD6}"/>
                </c:ext>
              </c:extLst>
            </c:dLbl>
            <c:dLbl>
              <c:idx val="10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3-A5BD-4EF2-87F8-AF209BF44FD6}"/>
                </c:ext>
              </c:extLst>
            </c:dLbl>
            <c:dLbl>
              <c:idx val="10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4-A5BD-4EF2-87F8-AF209BF44FD6}"/>
                </c:ext>
              </c:extLst>
            </c:dLbl>
            <c:dLbl>
              <c:idx val="10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5-A5BD-4EF2-87F8-AF209BF44FD6}"/>
                </c:ext>
              </c:extLst>
            </c:dLbl>
            <c:dLbl>
              <c:idx val="10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6-A5BD-4EF2-87F8-AF209BF44FD6}"/>
                </c:ext>
              </c:extLst>
            </c:dLbl>
            <c:dLbl>
              <c:idx val="10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7-A5BD-4EF2-87F8-AF209BF44FD6}"/>
                </c:ext>
              </c:extLst>
            </c:dLbl>
            <c:dLbl>
              <c:idx val="10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8-A5BD-4EF2-87F8-AF209BF44FD6}"/>
                </c:ext>
              </c:extLst>
            </c:dLbl>
            <c:dLbl>
              <c:idx val="10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9-A5BD-4EF2-87F8-AF209BF44FD6}"/>
                </c:ext>
              </c:extLst>
            </c:dLbl>
            <c:dLbl>
              <c:idx val="11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A-A5BD-4EF2-87F8-AF209BF44FD6}"/>
                </c:ext>
              </c:extLst>
            </c:dLbl>
            <c:dLbl>
              <c:idx val="1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B-A5BD-4EF2-87F8-AF209BF44FD6}"/>
                </c:ext>
              </c:extLst>
            </c:dLbl>
            <c:dLbl>
              <c:idx val="1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C-A5BD-4EF2-87F8-AF209BF44FD6}"/>
                </c:ext>
              </c:extLst>
            </c:dLbl>
            <c:dLbl>
              <c:idx val="1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D-A5BD-4EF2-87F8-AF209BF44FD6}"/>
                </c:ext>
              </c:extLst>
            </c:dLbl>
            <c:dLbl>
              <c:idx val="1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E-A5BD-4EF2-87F8-AF209BF44FD6}"/>
                </c:ext>
              </c:extLst>
            </c:dLbl>
            <c:dLbl>
              <c:idx val="1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7F-A5BD-4EF2-87F8-AF209BF44FD6}"/>
                </c:ext>
              </c:extLst>
            </c:dLbl>
            <c:dLbl>
              <c:idx val="1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0-A5BD-4EF2-87F8-AF209BF44FD6}"/>
                </c:ext>
              </c:extLst>
            </c:dLbl>
            <c:dLbl>
              <c:idx val="1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1-A5BD-4EF2-87F8-AF209BF44FD6}"/>
                </c:ext>
              </c:extLst>
            </c:dLbl>
            <c:dLbl>
              <c:idx val="1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2-A5BD-4EF2-87F8-AF209BF44FD6}"/>
                </c:ext>
              </c:extLst>
            </c:dLbl>
            <c:dLbl>
              <c:idx val="1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3-A5BD-4EF2-87F8-AF209BF44FD6}"/>
                </c:ext>
              </c:extLst>
            </c:dLbl>
            <c:dLbl>
              <c:idx val="1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4-A5BD-4EF2-87F8-AF209BF44FD6}"/>
                </c:ext>
              </c:extLst>
            </c:dLbl>
            <c:dLbl>
              <c:idx val="1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5-A5BD-4EF2-87F8-AF209BF44FD6}"/>
                </c:ext>
              </c:extLst>
            </c:dLbl>
            <c:dLbl>
              <c:idx val="1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6-A5BD-4EF2-87F8-AF209BF44FD6}"/>
                </c:ext>
              </c:extLst>
            </c:dLbl>
            <c:dLbl>
              <c:idx val="1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7-A5BD-4EF2-87F8-AF209BF44FD6}"/>
                </c:ext>
              </c:extLst>
            </c:dLbl>
            <c:dLbl>
              <c:idx val="1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8-A5BD-4EF2-87F8-AF209BF44FD6}"/>
                </c:ext>
              </c:extLst>
            </c:dLbl>
            <c:dLbl>
              <c:idx val="1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9-A5BD-4EF2-87F8-AF209BF44FD6}"/>
                </c:ext>
              </c:extLst>
            </c:dLbl>
            <c:dLbl>
              <c:idx val="1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A-A5BD-4EF2-87F8-AF209BF44FD6}"/>
                </c:ext>
              </c:extLst>
            </c:dLbl>
            <c:dLbl>
              <c:idx val="1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B-A5BD-4EF2-87F8-AF209BF44FD6}"/>
                </c:ext>
              </c:extLst>
            </c:dLbl>
            <c:dLbl>
              <c:idx val="1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C-A5BD-4EF2-87F8-AF209BF44FD6}"/>
                </c:ext>
              </c:extLst>
            </c:dLbl>
            <c:dLbl>
              <c:idx val="1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D-A5BD-4EF2-87F8-AF209BF44FD6}"/>
                </c:ext>
              </c:extLst>
            </c:dLbl>
            <c:dLbl>
              <c:idx val="1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E-A5BD-4EF2-87F8-AF209BF44FD6}"/>
                </c:ext>
              </c:extLst>
            </c:dLbl>
            <c:dLbl>
              <c:idx val="1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F-A5BD-4EF2-87F8-AF209BF44FD6}"/>
                </c:ext>
              </c:extLst>
            </c:dLbl>
            <c:dLbl>
              <c:idx val="1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0-A5BD-4EF2-87F8-AF209BF44FD6}"/>
                </c:ext>
              </c:extLst>
            </c:dLbl>
            <c:dLbl>
              <c:idx val="1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1-A5BD-4EF2-87F8-AF209BF44FD6}"/>
                </c:ext>
              </c:extLst>
            </c:dLbl>
            <c:dLbl>
              <c:idx val="1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2-A5BD-4EF2-87F8-AF209BF44FD6}"/>
                </c:ext>
              </c:extLst>
            </c:dLbl>
            <c:dLbl>
              <c:idx val="1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3-A5BD-4EF2-87F8-AF209BF44FD6}"/>
                </c:ext>
              </c:extLst>
            </c:dLbl>
            <c:dLbl>
              <c:idx val="1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4-A5BD-4EF2-87F8-AF209BF44FD6}"/>
                </c:ext>
              </c:extLst>
            </c:dLbl>
            <c:dLbl>
              <c:idx val="1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5-A5BD-4EF2-87F8-AF209BF44FD6}"/>
                </c:ext>
              </c:extLst>
            </c:dLbl>
            <c:dLbl>
              <c:idx val="1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6-A5BD-4EF2-87F8-AF209BF44FD6}"/>
                </c:ext>
              </c:extLst>
            </c:dLbl>
            <c:dLbl>
              <c:idx val="1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7-A5BD-4EF2-87F8-AF209BF44FD6}"/>
                </c:ext>
              </c:extLst>
            </c:dLbl>
            <c:dLbl>
              <c:idx val="14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8-A5BD-4EF2-87F8-AF209BF44FD6}"/>
                </c:ext>
              </c:extLst>
            </c:dLbl>
            <c:dLbl>
              <c:idx val="1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9-A5BD-4EF2-87F8-AF209BF44FD6}"/>
                </c:ext>
              </c:extLst>
            </c:dLbl>
            <c:dLbl>
              <c:idx val="1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A-A5BD-4EF2-87F8-AF209BF44FD6}"/>
                </c:ext>
              </c:extLst>
            </c:dLbl>
            <c:dLbl>
              <c:idx val="1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B-A5BD-4EF2-87F8-AF209BF44FD6}"/>
                </c:ext>
              </c:extLst>
            </c:dLbl>
            <c:dLbl>
              <c:idx val="1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C-A5BD-4EF2-87F8-AF209BF44FD6}"/>
                </c:ext>
              </c:extLst>
            </c:dLbl>
            <c:dLbl>
              <c:idx val="1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D-A5BD-4EF2-87F8-AF209BF44FD6}"/>
                </c:ext>
              </c:extLst>
            </c:dLbl>
            <c:dLbl>
              <c:idx val="1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E-A5BD-4EF2-87F8-AF209BF44FD6}"/>
                </c:ext>
              </c:extLst>
            </c:dLbl>
            <c:dLbl>
              <c:idx val="1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F-A5BD-4EF2-87F8-AF209BF44FD6}"/>
                </c:ext>
              </c:extLst>
            </c:dLbl>
            <c:dLbl>
              <c:idx val="1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0-A5BD-4EF2-87F8-AF209BF44FD6}"/>
                </c:ext>
              </c:extLst>
            </c:dLbl>
            <c:dLbl>
              <c:idx val="14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1-A5BD-4EF2-87F8-AF209BF44FD6}"/>
                </c:ext>
              </c:extLst>
            </c:dLbl>
            <c:dLbl>
              <c:idx val="15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2-A5BD-4EF2-87F8-AF209BF44FD6}"/>
                </c:ext>
              </c:extLst>
            </c:dLbl>
            <c:dLbl>
              <c:idx val="15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3-A5BD-4EF2-87F8-AF209BF44FD6}"/>
                </c:ext>
              </c:extLst>
            </c:dLbl>
            <c:dLbl>
              <c:idx val="15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4-A5BD-4EF2-87F8-AF209BF44FD6}"/>
                </c:ext>
              </c:extLst>
            </c:dLbl>
            <c:dLbl>
              <c:idx val="15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5-A5BD-4EF2-87F8-AF209BF44FD6}"/>
                </c:ext>
              </c:extLst>
            </c:dLbl>
            <c:dLbl>
              <c:idx val="15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6-A5BD-4EF2-87F8-AF209BF44FD6}"/>
                </c:ext>
              </c:extLst>
            </c:dLbl>
            <c:dLbl>
              <c:idx val="15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7-A5BD-4EF2-87F8-AF209BF44FD6}"/>
                </c:ext>
              </c:extLst>
            </c:dLbl>
            <c:dLbl>
              <c:idx val="15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8-A5BD-4EF2-87F8-AF209BF44FD6}"/>
                </c:ext>
              </c:extLst>
            </c:dLbl>
            <c:dLbl>
              <c:idx val="15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9-A5BD-4EF2-87F8-AF209BF44FD6}"/>
                </c:ext>
              </c:extLst>
            </c:dLbl>
            <c:dLbl>
              <c:idx val="15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A-A5BD-4EF2-87F8-AF209BF44FD6}"/>
                </c:ext>
              </c:extLst>
            </c:dLbl>
            <c:dLbl>
              <c:idx val="15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B-A5BD-4EF2-87F8-AF209BF44FD6}"/>
                </c:ext>
              </c:extLst>
            </c:dLbl>
            <c:dLbl>
              <c:idx val="16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C-A5BD-4EF2-87F8-AF209BF44FD6}"/>
                </c:ext>
              </c:extLst>
            </c:dLbl>
            <c:dLbl>
              <c:idx val="16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D-A5BD-4EF2-87F8-AF209BF44FD6}"/>
                </c:ext>
              </c:extLst>
            </c:dLbl>
            <c:dLbl>
              <c:idx val="16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E-A5BD-4EF2-87F8-AF209BF44FD6}"/>
                </c:ext>
              </c:extLst>
            </c:dLbl>
            <c:dLbl>
              <c:idx val="16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F-A5BD-4EF2-87F8-AF209BF44FD6}"/>
                </c:ext>
              </c:extLst>
            </c:dLbl>
            <c:dLbl>
              <c:idx val="16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0-A5BD-4EF2-87F8-AF209BF44FD6}"/>
                </c:ext>
              </c:extLst>
            </c:dLbl>
            <c:dLbl>
              <c:idx val="16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1-A5BD-4EF2-87F8-AF209BF44FD6}"/>
                </c:ext>
              </c:extLst>
            </c:dLbl>
            <c:dLbl>
              <c:idx val="16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2-A5BD-4EF2-87F8-AF209BF44FD6}"/>
                </c:ext>
              </c:extLst>
            </c:dLbl>
            <c:dLbl>
              <c:idx val="16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3-A5BD-4EF2-87F8-AF209BF44FD6}"/>
                </c:ext>
              </c:extLst>
            </c:dLbl>
            <c:dLbl>
              <c:idx val="16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4-A5BD-4EF2-87F8-AF209BF44FD6}"/>
                </c:ext>
              </c:extLst>
            </c:dLbl>
            <c:dLbl>
              <c:idx val="16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5-A5BD-4EF2-87F8-AF209BF44FD6}"/>
                </c:ext>
              </c:extLst>
            </c:dLbl>
            <c:dLbl>
              <c:idx val="17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6-A5BD-4EF2-87F8-AF209BF44FD6}"/>
                </c:ext>
              </c:extLst>
            </c:dLbl>
            <c:dLbl>
              <c:idx val="17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7-A5BD-4EF2-87F8-AF209BF44FD6}"/>
                </c:ext>
              </c:extLst>
            </c:dLbl>
            <c:dLbl>
              <c:idx val="17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8-A5BD-4EF2-87F8-AF209BF44FD6}"/>
                </c:ext>
              </c:extLst>
            </c:dLbl>
            <c:dLbl>
              <c:idx val="17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9-A5BD-4EF2-87F8-AF209BF44FD6}"/>
                </c:ext>
              </c:extLst>
            </c:dLbl>
            <c:dLbl>
              <c:idx val="17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A-A5BD-4EF2-87F8-AF209BF44FD6}"/>
                </c:ext>
              </c:extLst>
            </c:dLbl>
            <c:dLbl>
              <c:idx val="17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B-A5BD-4EF2-87F8-AF209BF44FD6}"/>
                </c:ext>
              </c:extLst>
            </c:dLbl>
            <c:dLbl>
              <c:idx val="17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C-A5BD-4EF2-87F8-AF209BF44FD6}"/>
                </c:ext>
              </c:extLst>
            </c:dLbl>
            <c:dLbl>
              <c:idx val="17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D-A5BD-4EF2-87F8-AF209BF44FD6}"/>
                </c:ext>
              </c:extLst>
            </c:dLbl>
            <c:dLbl>
              <c:idx val="17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E-A5BD-4EF2-87F8-AF209BF44FD6}"/>
                </c:ext>
              </c:extLst>
            </c:dLbl>
            <c:dLbl>
              <c:idx val="17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F-A5BD-4EF2-87F8-AF209BF44FD6}"/>
                </c:ext>
              </c:extLst>
            </c:dLbl>
            <c:dLbl>
              <c:idx val="18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0-A5BD-4EF2-87F8-AF209BF44FD6}"/>
                </c:ext>
              </c:extLst>
            </c:dLbl>
            <c:dLbl>
              <c:idx val="18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1-A5BD-4EF2-87F8-AF209BF44FD6}"/>
                </c:ext>
              </c:extLst>
            </c:dLbl>
            <c:dLbl>
              <c:idx val="18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2-A5BD-4EF2-87F8-AF209BF44FD6}"/>
                </c:ext>
              </c:extLst>
            </c:dLbl>
            <c:dLbl>
              <c:idx val="18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3-A5BD-4EF2-87F8-AF209BF44FD6}"/>
                </c:ext>
              </c:extLst>
            </c:dLbl>
            <c:dLbl>
              <c:idx val="18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4-A5BD-4EF2-87F8-AF209BF44FD6}"/>
                </c:ext>
              </c:extLst>
            </c:dLbl>
            <c:dLbl>
              <c:idx val="18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5-A5BD-4EF2-87F8-AF209BF44FD6}"/>
                </c:ext>
              </c:extLst>
            </c:dLbl>
            <c:dLbl>
              <c:idx val="18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6-A5BD-4EF2-87F8-AF209BF44FD6}"/>
                </c:ext>
              </c:extLst>
            </c:dLbl>
            <c:dLbl>
              <c:idx val="18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7-A5BD-4EF2-87F8-AF209BF44FD6}"/>
                </c:ext>
              </c:extLst>
            </c:dLbl>
            <c:dLbl>
              <c:idx val="18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8-A5BD-4EF2-87F8-AF209BF44FD6}"/>
                </c:ext>
              </c:extLst>
            </c:dLbl>
            <c:dLbl>
              <c:idx val="18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9-A5BD-4EF2-87F8-AF209BF44FD6}"/>
                </c:ext>
              </c:extLst>
            </c:dLbl>
            <c:dLbl>
              <c:idx val="19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A-A5BD-4EF2-87F8-AF209BF44FD6}"/>
                </c:ext>
              </c:extLst>
            </c:dLbl>
            <c:dLbl>
              <c:idx val="19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B-A5BD-4EF2-87F8-AF209BF44FD6}"/>
                </c:ext>
              </c:extLst>
            </c:dLbl>
            <c:dLbl>
              <c:idx val="19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C-A5BD-4EF2-87F8-AF209BF44FD6}"/>
                </c:ext>
              </c:extLst>
            </c:dLbl>
            <c:dLbl>
              <c:idx val="19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D-A5BD-4EF2-87F8-AF209BF44FD6}"/>
                </c:ext>
              </c:extLst>
            </c:dLbl>
            <c:dLbl>
              <c:idx val="19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E-A5BD-4EF2-87F8-AF209BF44FD6}"/>
                </c:ext>
              </c:extLst>
            </c:dLbl>
            <c:dLbl>
              <c:idx val="19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F-A5BD-4EF2-87F8-AF209BF44FD6}"/>
                </c:ext>
              </c:extLst>
            </c:dLbl>
            <c:dLbl>
              <c:idx val="19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0-A5BD-4EF2-87F8-AF209BF44FD6}"/>
                </c:ext>
              </c:extLst>
            </c:dLbl>
            <c:dLbl>
              <c:idx val="19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1-A5BD-4EF2-87F8-AF209BF44FD6}"/>
                </c:ext>
              </c:extLst>
            </c:dLbl>
            <c:dLbl>
              <c:idx val="19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2-A5BD-4EF2-87F8-AF209BF44FD6}"/>
                </c:ext>
              </c:extLst>
            </c:dLbl>
            <c:dLbl>
              <c:idx val="19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3-A5BD-4EF2-87F8-AF209BF44FD6}"/>
                </c:ext>
              </c:extLst>
            </c:dLbl>
            <c:dLbl>
              <c:idx val="20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4-A5BD-4EF2-87F8-AF209BF44FD6}"/>
                </c:ext>
              </c:extLst>
            </c:dLbl>
            <c:dLbl>
              <c:idx val="20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5-A5BD-4EF2-87F8-AF209BF44FD6}"/>
                </c:ext>
              </c:extLst>
            </c:dLbl>
            <c:dLbl>
              <c:idx val="20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6-A5BD-4EF2-87F8-AF209BF44FD6}"/>
                </c:ext>
              </c:extLst>
            </c:dLbl>
            <c:dLbl>
              <c:idx val="20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7-A5BD-4EF2-87F8-AF209BF44FD6}"/>
                </c:ext>
              </c:extLst>
            </c:dLbl>
            <c:dLbl>
              <c:idx val="20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8-A5BD-4EF2-87F8-AF209BF44FD6}"/>
                </c:ext>
              </c:extLst>
            </c:dLbl>
            <c:dLbl>
              <c:idx val="20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9-A5BD-4EF2-87F8-AF209BF44FD6}"/>
                </c:ext>
              </c:extLst>
            </c:dLbl>
            <c:dLbl>
              <c:idx val="20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A-A5BD-4EF2-87F8-AF209BF44FD6}"/>
                </c:ext>
              </c:extLst>
            </c:dLbl>
            <c:dLbl>
              <c:idx val="20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B-A5BD-4EF2-87F8-AF209BF44FD6}"/>
                </c:ext>
              </c:extLst>
            </c:dLbl>
            <c:dLbl>
              <c:idx val="20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C-A5BD-4EF2-87F8-AF209BF44FD6}"/>
                </c:ext>
              </c:extLst>
            </c:dLbl>
            <c:dLbl>
              <c:idx val="20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D-A5BD-4EF2-87F8-AF209BF44FD6}"/>
                </c:ext>
              </c:extLst>
            </c:dLbl>
            <c:dLbl>
              <c:idx val="21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E-A5BD-4EF2-87F8-AF209BF44FD6}"/>
                </c:ext>
              </c:extLst>
            </c:dLbl>
            <c:dLbl>
              <c:idx val="2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DF-A5BD-4EF2-87F8-AF209BF44FD6}"/>
                </c:ext>
              </c:extLst>
            </c:dLbl>
            <c:dLbl>
              <c:idx val="2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0-A5BD-4EF2-87F8-AF209BF44FD6}"/>
                </c:ext>
              </c:extLst>
            </c:dLbl>
            <c:dLbl>
              <c:idx val="2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1-A5BD-4EF2-87F8-AF209BF44FD6}"/>
                </c:ext>
              </c:extLst>
            </c:dLbl>
            <c:dLbl>
              <c:idx val="2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2-A5BD-4EF2-87F8-AF209BF44FD6}"/>
                </c:ext>
              </c:extLst>
            </c:dLbl>
            <c:dLbl>
              <c:idx val="2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3-A5BD-4EF2-87F8-AF209BF44FD6}"/>
                </c:ext>
              </c:extLst>
            </c:dLbl>
            <c:dLbl>
              <c:idx val="2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4-A5BD-4EF2-87F8-AF209BF44FD6}"/>
                </c:ext>
              </c:extLst>
            </c:dLbl>
            <c:dLbl>
              <c:idx val="2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5-A5BD-4EF2-87F8-AF209BF44FD6}"/>
                </c:ext>
              </c:extLst>
            </c:dLbl>
            <c:dLbl>
              <c:idx val="2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6-A5BD-4EF2-87F8-AF209BF44FD6}"/>
                </c:ext>
              </c:extLst>
            </c:dLbl>
            <c:dLbl>
              <c:idx val="2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7-A5BD-4EF2-87F8-AF209BF44FD6}"/>
                </c:ext>
              </c:extLst>
            </c:dLbl>
            <c:dLbl>
              <c:idx val="2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8-A5BD-4EF2-87F8-AF209BF44FD6}"/>
                </c:ext>
              </c:extLst>
            </c:dLbl>
            <c:dLbl>
              <c:idx val="2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9-A5BD-4EF2-87F8-AF209BF44FD6}"/>
                </c:ext>
              </c:extLst>
            </c:dLbl>
            <c:dLbl>
              <c:idx val="2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A-A5BD-4EF2-87F8-AF209BF44FD6}"/>
                </c:ext>
              </c:extLst>
            </c:dLbl>
            <c:dLbl>
              <c:idx val="2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B-A5BD-4EF2-87F8-AF209BF44FD6}"/>
                </c:ext>
              </c:extLst>
            </c:dLbl>
            <c:dLbl>
              <c:idx val="2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C-A5BD-4EF2-87F8-AF209BF44FD6}"/>
                </c:ext>
              </c:extLst>
            </c:dLbl>
            <c:dLbl>
              <c:idx val="2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D-A5BD-4EF2-87F8-AF209BF44FD6}"/>
                </c:ext>
              </c:extLst>
            </c:dLbl>
            <c:dLbl>
              <c:idx val="2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E-A5BD-4EF2-87F8-AF209BF44FD6}"/>
                </c:ext>
              </c:extLst>
            </c:dLbl>
            <c:dLbl>
              <c:idx val="2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EF-A5BD-4EF2-87F8-AF209BF44FD6}"/>
                </c:ext>
              </c:extLst>
            </c:dLbl>
            <c:dLbl>
              <c:idx val="2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0-A5BD-4EF2-87F8-AF209BF44FD6}"/>
                </c:ext>
              </c:extLst>
            </c:dLbl>
            <c:dLbl>
              <c:idx val="2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1-A5BD-4EF2-87F8-AF209BF44FD6}"/>
                </c:ext>
              </c:extLst>
            </c:dLbl>
            <c:dLbl>
              <c:idx val="2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2-A5BD-4EF2-87F8-AF209BF44FD6}"/>
                </c:ext>
              </c:extLst>
            </c:dLbl>
            <c:dLbl>
              <c:idx val="2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3-A5BD-4EF2-87F8-AF209BF44FD6}"/>
                </c:ext>
              </c:extLst>
            </c:dLbl>
            <c:dLbl>
              <c:idx val="2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4-A5BD-4EF2-87F8-AF209BF44FD6}"/>
                </c:ext>
              </c:extLst>
            </c:dLbl>
            <c:dLbl>
              <c:idx val="2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5-A5BD-4EF2-87F8-AF209BF44FD6}"/>
                </c:ext>
              </c:extLst>
            </c:dLbl>
            <c:dLbl>
              <c:idx val="2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6-A5BD-4EF2-87F8-AF209BF44FD6}"/>
                </c:ext>
              </c:extLst>
            </c:dLbl>
            <c:dLbl>
              <c:idx val="2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7-A5BD-4EF2-87F8-AF209BF44FD6}"/>
                </c:ext>
              </c:extLst>
            </c:dLbl>
            <c:dLbl>
              <c:idx val="2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8-A5BD-4EF2-87F8-AF209BF44FD6}"/>
                </c:ext>
              </c:extLst>
            </c:dLbl>
            <c:dLbl>
              <c:idx val="2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9-A5BD-4EF2-87F8-AF209BF44FD6}"/>
                </c:ext>
              </c:extLst>
            </c:dLbl>
            <c:dLbl>
              <c:idx val="2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A-A5BD-4EF2-87F8-AF209BF44FD6}"/>
                </c:ext>
              </c:extLst>
            </c:dLbl>
            <c:dLbl>
              <c:idx val="2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B-A5BD-4EF2-87F8-AF209BF44FD6}"/>
                </c:ext>
              </c:extLst>
            </c:dLbl>
            <c:dLbl>
              <c:idx val="24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C-A5BD-4EF2-87F8-AF209BF44FD6}"/>
                </c:ext>
              </c:extLst>
            </c:dLbl>
            <c:dLbl>
              <c:idx val="2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D-A5BD-4EF2-87F8-AF209BF44FD6}"/>
                </c:ext>
              </c:extLst>
            </c:dLbl>
            <c:dLbl>
              <c:idx val="2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E-A5BD-4EF2-87F8-AF209BF44FD6}"/>
                </c:ext>
              </c:extLst>
            </c:dLbl>
            <c:dLbl>
              <c:idx val="2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FF-A5BD-4EF2-87F8-AF209BF44FD6}"/>
                </c:ext>
              </c:extLst>
            </c:dLbl>
            <c:dLbl>
              <c:idx val="2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0-A5BD-4EF2-87F8-AF209BF44FD6}"/>
                </c:ext>
              </c:extLst>
            </c:dLbl>
            <c:dLbl>
              <c:idx val="2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1-A5BD-4EF2-87F8-AF209BF44FD6}"/>
                </c:ext>
              </c:extLst>
            </c:dLbl>
            <c:dLbl>
              <c:idx val="2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2-A5BD-4EF2-87F8-AF209BF44FD6}"/>
                </c:ext>
              </c:extLst>
            </c:dLbl>
            <c:dLbl>
              <c:idx val="2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3-A5BD-4EF2-87F8-AF209BF44FD6}"/>
                </c:ext>
              </c:extLst>
            </c:dLbl>
            <c:dLbl>
              <c:idx val="2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4-A5BD-4EF2-87F8-AF209BF44FD6}"/>
                </c:ext>
              </c:extLst>
            </c:dLbl>
            <c:dLbl>
              <c:idx val="24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5-A5BD-4EF2-87F8-AF209BF44FD6}"/>
                </c:ext>
              </c:extLst>
            </c:dLbl>
            <c:dLbl>
              <c:idx val="25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6-A5BD-4EF2-87F8-AF209BF44FD6}"/>
                </c:ext>
              </c:extLst>
            </c:dLbl>
            <c:dLbl>
              <c:idx val="25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7-A5BD-4EF2-87F8-AF209BF44FD6}"/>
                </c:ext>
              </c:extLst>
            </c:dLbl>
            <c:dLbl>
              <c:idx val="25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8-A5BD-4EF2-87F8-AF209BF44FD6}"/>
                </c:ext>
              </c:extLst>
            </c:dLbl>
            <c:dLbl>
              <c:idx val="25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9-A5BD-4EF2-87F8-AF209BF44FD6}"/>
                </c:ext>
              </c:extLst>
            </c:dLbl>
            <c:dLbl>
              <c:idx val="25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A-A5BD-4EF2-87F8-AF209BF44FD6}"/>
                </c:ext>
              </c:extLst>
            </c:dLbl>
            <c:dLbl>
              <c:idx val="25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B-A5BD-4EF2-87F8-AF209BF44FD6}"/>
                </c:ext>
              </c:extLst>
            </c:dLbl>
            <c:dLbl>
              <c:idx val="25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C-A5BD-4EF2-87F8-AF209BF44FD6}"/>
                </c:ext>
              </c:extLst>
            </c:dLbl>
            <c:dLbl>
              <c:idx val="25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D-A5BD-4EF2-87F8-AF209BF44FD6}"/>
                </c:ext>
              </c:extLst>
            </c:dLbl>
            <c:dLbl>
              <c:idx val="25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E-A5BD-4EF2-87F8-AF209BF44FD6}"/>
                </c:ext>
              </c:extLst>
            </c:dLbl>
            <c:dLbl>
              <c:idx val="25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0F-A5BD-4EF2-87F8-AF209BF44FD6}"/>
                </c:ext>
              </c:extLst>
            </c:dLbl>
            <c:dLbl>
              <c:idx val="26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0-A5BD-4EF2-87F8-AF209BF44FD6}"/>
                </c:ext>
              </c:extLst>
            </c:dLbl>
            <c:dLbl>
              <c:idx val="26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1-A5BD-4EF2-87F8-AF209BF44FD6}"/>
                </c:ext>
              </c:extLst>
            </c:dLbl>
            <c:dLbl>
              <c:idx val="26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2-A5BD-4EF2-87F8-AF209BF44FD6}"/>
                </c:ext>
              </c:extLst>
            </c:dLbl>
            <c:dLbl>
              <c:idx val="26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3-A5BD-4EF2-87F8-AF209BF44FD6}"/>
                </c:ext>
              </c:extLst>
            </c:dLbl>
            <c:dLbl>
              <c:idx val="26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4-A5BD-4EF2-87F8-AF209BF44FD6}"/>
                </c:ext>
              </c:extLst>
            </c:dLbl>
            <c:dLbl>
              <c:idx val="26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5-A5BD-4EF2-87F8-AF209BF44FD6}"/>
                </c:ext>
              </c:extLst>
            </c:dLbl>
            <c:dLbl>
              <c:idx val="26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6-A5BD-4EF2-87F8-AF209BF44FD6}"/>
                </c:ext>
              </c:extLst>
            </c:dLbl>
            <c:dLbl>
              <c:idx val="26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7-A5BD-4EF2-87F8-AF209BF44FD6}"/>
                </c:ext>
              </c:extLst>
            </c:dLbl>
            <c:dLbl>
              <c:idx val="26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8-A5BD-4EF2-87F8-AF209BF44FD6}"/>
                </c:ext>
              </c:extLst>
            </c:dLbl>
            <c:dLbl>
              <c:idx val="26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9-A5BD-4EF2-87F8-AF209BF44FD6}"/>
                </c:ext>
              </c:extLst>
            </c:dLbl>
            <c:dLbl>
              <c:idx val="27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A-A5BD-4EF2-87F8-AF209BF44FD6}"/>
                </c:ext>
              </c:extLst>
            </c:dLbl>
            <c:dLbl>
              <c:idx val="27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B-A5BD-4EF2-87F8-AF209BF44FD6}"/>
                </c:ext>
              </c:extLst>
            </c:dLbl>
            <c:dLbl>
              <c:idx val="27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C-A5BD-4EF2-87F8-AF209BF44FD6}"/>
                </c:ext>
              </c:extLst>
            </c:dLbl>
            <c:dLbl>
              <c:idx val="27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D-A5BD-4EF2-87F8-AF209BF44FD6}"/>
                </c:ext>
              </c:extLst>
            </c:dLbl>
            <c:dLbl>
              <c:idx val="27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E-A5BD-4EF2-87F8-AF209BF44FD6}"/>
                </c:ext>
              </c:extLst>
            </c:dLbl>
            <c:dLbl>
              <c:idx val="27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1F-A5BD-4EF2-87F8-AF209BF44FD6}"/>
                </c:ext>
              </c:extLst>
            </c:dLbl>
            <c:dLbl>
              <c:idx val="27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0-A5BD-4EF2-87F8-AF209BF44FD6}"/>
                </c:ext>
              </c:extLst>
            </c:dLbl>
            <c:dLbl>
              <c:idx val="27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1-A5BD-4EF2-87F8-AF209BF44FD6}"/>
                </c:ext>
              </c:extLst>
            </c:dLbl>
            <c:dLbl>
              <c:idx val="27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2-A5BD-4EF2-87F8-AF209BF44FD6}"/>
                </c:ext>
              </c:extLst>
            </c:dLbl>
            <c:dLbl>
              <c:idx val="27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3-A5BD-4EF2-87F8-AF209BF44FD6}"/>
                </c:ext>
              </c:extLst>
            </c:dLbl>
            <c:dLbl>
              <c:idx val="28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4-A5BD-4EF2-87F8-AF209BF44FD6}"/>
                </c:ext>
              </c:extLst>
            </c:dLbl>
            <c:dLbl>
              <c:idx val="28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5-A5BD-4EF2-87F8-AF209BF44FD6}"/>
                </c:ext>
              </c:extLst>
            </c:dLbl>
            <c:dLbl>
              <c:idx val="28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6-A5BD-4EF2-87F8-AF209BF44FD6}"/>
                </c:ext>
              </c:extLst>
            </c:dLbl>
            <c:dLbl>
              <c:idx val="28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7-A5BD-4EF2-87F8-AF209BF44FD6}"/>
                </c:ext>
              </c:extLst>
            </c:dLbl>
            <c:dLbl>
              <c:idx val="28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8-A5BD-4EF2-87F8-AF209BF44FD6}"/>
                </c:ext>
              </c:extLst>
            </c:dLbl>
            <c:dLbl>
              <c:idx val="28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9-A5BD-4EF2-87F8-AF209BF44FD6}"/>
                </c:ext>
              </c:extLst>
            </c:dLbl>
            <c:dLbl>
              <c:idx val="28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A-A5BD-4EF2-87F8-AF209BF44FD6}"/>
                </c:ext>
              </c:extLst>
            </c:dLbl>
            <c:dLbl>
              <c:idx val="28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B-A5BD-4EF2-87F8-AF209BF44FD6}"/>
                </c:ext>
              </c:extLst>
            </c:dLbl>
            <c:dLbl>
              <c:idx val="28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C-A5BD-4EF2-87F8-AF209BF44FD6}"/>
                </c:ext>
              </c:extLst>
            </c:dLbl>
            <c:dLbl>
              <c:idx val="28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D-A5BD-4EF2-87F8-AF209BF44FD6}"/>
                </c:ext>
              </c:extLst>
            </c:dLbl>
            <c:dLbl>
              <c:idx val="29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E-A5BD-4EF2-87F8-AF209BF44FD6}"/>
                </c:ext>
              </c:extLst>
            </c:dLbl>
            <c:dLbl>
              <c:idx val="29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2F-A5BD-4EF2-87F8-AF209BF44FD6}"/>
                </c:ext>
              </c:extLst>
            </c:dLbl>
            <c:dLbl>
              <c:idx val="29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0-A5BD-4EF2-87F8-AF209BF44FD6}"/>
                </c:ext>
              </c:extLst>
            </c:dLbl>
            <c:dLbl>
              <c:idx val="29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1-A5BD-4EF2-87F8-AF209BF44FD6}"/>
                </c:ext>
              </c:extLst>
            </c:dLbl>
            <c:dLbl>
              <c:idx val="29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2-A5BD-4EF2-87F8-AF209BF44FD6}"/>
                </c:ext>
              </c:extLst>
            </c:dLbl>
            <c:dLbl>
              <c:idx val="29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3-A5BD-4EF2-87F8-AF209BF44FD6}"/>
                </c:ext>
              </c:extLst>
            </c:dLbl>
            <c:dLbl>
              <c:idx val="29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4-A5BD-4EF2-87F8-AF209BF44FD6}"/>
                </c:ext>
              </c:extLst>
            </c:dLbl>
            <c:dLbl>
              <c:idx val="29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5-A5BD-4EF2-87F8-AF209BF44FD6}"/>
                </c:ext>
              </c:extLst>
            </c:dLbl>
            <c:dLbl>
              <c:idx val="29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6-A5BD-4EF2-87F8-AF209BF44FD6}"/>
                </c:ext>
              </c:extLst>
            </c:dLbl>
            <c:dLbl>
              <c:idx val="29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7-A5BD-4EF2-87F8-AF209BF44FD6}"/>
                </c:ext>
              </c:extLst>
            </c:dLbl>
            <c:dLbl>
              <c:idx val="30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8-A5BD-4EF2-87F8-AF209BF44FD6}"/>
                </c:ext>
              </c:extLst>
            </c:dLbl>
            <c:dLbl>
              <c:idx val="30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9-A5BD-4EF2-87F8-AF209BF44FD6}"/>
                </c:ext>
              </c:extLst>
            </c:dLbl>
            <c:dLbl>
              <c:idx val="30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A-A5BD-4EF2-87F8-AF209BF44FD6}"/>
                </c:ext>
              </c:extLst>
            </c:dLbl>
            <c:dLbl>
              <c:idx val="30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B-A5BD-4EF2-87F8-AF209BF44FD6}"/>
                </c:ext>
              </c:extLst>
            </c:dLbl>
            <c:dLbl>
              <c:idx val="30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C-A5BD-4EF2-87F8-AF209BF44FD6}"/>
                </c:ext>
              </c:extLst>
            </c:dLbl>
            <c:dLbl>
              <c:idx val="30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D-A5BD-4EF2-87F8-AF209BF44FD6}"/>
                </c:ext>
              </c:extLst>
            </c:dLbl>
            <c:dLbl>
              <c:idx val="30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E-A5BD-4EF2-87F8-AF209BF44FD6}"/>
                </c:ext>
              </c:extLst>
            </c:dLbl>
            <c:dLbl>
              <c:idx val="30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3F-A5BD-4EF2-87F8-AF209BF44FD6}"/>
                </c:ext>
              </c:extLst>
            </c:dLbl>
            <c:dLbl>
              <c:idx val="30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0-A5BD-4EF2-87F8-AF209BF44FD6}"/>
                </c:ext>
              </c:extLst>
            </c:dLbl>
            <c:dLbl>
              <c:idx val="30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1-A5BD-4EF2-87F8-AF209BF44FD6}"/>
                </c:ext>
              </c:extLst>
            </c:dLbl>
            <c:dLbl>
              <c:idx val="31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2-A5BD-4EF2-87F8-AF209BF44FD6}"/>
                </c:ext>
              </c:extLst>
            </c:dLbl>
            <c:dLbl>
              <c:idx val="31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3-A5BD-4EF2-87F8-AF209BF44FD6}"/>
                </c:ext>
              </c:extLst>
            </c:dLbl>
            <c:dLbl>
              <c:idx val="31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4-A5BD-4EF2-87F8-AF209BF44FD6}"/>
                </c:ext>
              </c:extLst>
            </c:dLbl>
            <c:dLbl>
              <c:idx val="31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5-A5BD-4EF2-87F8-AF209BF44FD6}"/>
                </c:ext>
              </c:extLst>
            </c:dLbl>
            <c:dLbl>
              <c:idx val="31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6-A5BD-4EF2-87F8-AF209BF44FD6}"/>
                </c:ext>
              </c:extLst>
            </c:dLbl>
            <c:dLbl>
              <c:idx val="31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7-A5BD-4EF2-87F8-AF209BF44FD6}"/>
                </c:ext>
              </c:extLst>
            </c:dLbl>
            <c:dLbl>
              <c:idx val="31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8-A5BD-4EF2-87F8-AF209BF44FD6}"/>
                </c:ext>
              </c:extLst>
            </c:dLbl>
            <c:dLbl>
              <c:idx val="31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9-A5BD-4EF2-87F8-AF209BF44FD6}"/>
                </c:ext>
              </c:extLst>
            </c:dLbl>
            <c:dLbl>
              <c:idx val="31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A-A5BD-4EF2-87F8-AF209BF44FD6}"/>
                </c:ext>
              </c:extLst>
            </c:dLbl>
            <c:dLbl>
              <c:idx val="31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B-A5BD-4EF2-87F8-AF209BF44FD6}"/>
                </c:ext>
              </c:extLst>
            </c:dLbl>
            <c:dLbl>
              <c:idx val="32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C-A5BD-4EF2-87F8-AF209BF44FD6}"/>
                </c:ext>
              </c:extLst>
            </c:dLbl>
            <c:dLbl>
              <c:idx val="32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D-A5BD-4EF2-87F8-AF209BF44FD6}"/>
                </c:ext>
              </c:extLst>
            </c:dLbl>
            <c:dLbl>
              <c:idx val="32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E-A5BD-4EF2-87F8-AF209BF44FD6}"/>
                </c:ext>
              </c:extLst>
            </c:dLbl>
            <c:dLbl>
              <c:idx val="32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4F-A5BD-4EF2-87F8-AF209BF44FD6}"/>
                </c:ext>
              </c:extLst>
            </c:dLbl>
            <c:dLbl>
              <c:idx val="32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0-A5BD-4EF2-87F8-AF209BF44FD6}"/>
                </c:ext>
              </c:extLst>
            </c:dLbl>
            <c:dLbl>
              <c:idx val="32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1-A5BD-4EF2-87F8-AF209BF44FD6}"/>
                </c:ext>
              </c:extLst>
            </c:dLbl>
            <c:dLbl>
              <c:idx val="32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2-A5BD-4EF2-87F8-AF209BF44FD6}"/>
                </c:ext>
              </c:extLst>
            </c:dLbl>
            <c:dLbl>
              <c:idx val="32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3-A5BD-4EF2-87F8-AF209BF44FD6}"/>
                </c:ext>
              </c:extLst>
            </c:dLbl>
            <c:dLbl>
              <c:idx val="32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4-A5BD-4EF2-87F8-AF209BF44FD6}"/>
                </c:ext>
              </c:extLst>
            </c:dLbl>
            <c:dLbl>
              <c:idx val="32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5-A5BD-4EF2-87F8-AF209BF44FD6}"/>
                </c:ext>
              </c:extLst>
            </c:dLbl>
            <c:dLbl>
              <c:idx val="33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6-A5BD-4EF2-87F8-AF209BF44FD6}"/>
                </c:ext>
              </c:extLst>
            </c:dLbl>
            <c:dLbl>
              <c:idx val="33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7-A5BD-4EF2-87F8-AF209BF44FD6}"/>
                </c:ext>
              </c:extLst>
            </c:dLbl>
            <c:dLbl>
              <c:idx val="33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8-A5BD-4EF2-87F8-AF209BF44FD6}"/>
                </c:ext>
              </c:extLst>
            </c:dLbl>
            <c:dLbl>
              <c:idx val="33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9-A5BD-4EF2-87F8-AF209BF44FD6}"/>
                </c:ext>
              </c:extLst>
            </c:dLbl>
            <c:dLbl>
              <c:idx val="33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A-A5BD-4EF2-87F8-AF209BF44FD6}"/>
                </c:ext>
              </c:extLst>
            </c:dLbl>
            <c:dLbl>
              <c:idx val="33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B-A5BD-4EF2-87F8-AF209BF44FD6}"/>
                </c:ext>
              </c:extLst>
            </c:dLbl>
            <c:dLbl>
              <c:idx val="33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C-A5BD-4EF2-87F8-AF209BF44FD6}"/>
                </c:ext>
              </c:extLst>
            </c:dLbl>
            <c:dLbl>
              <c:idx val="33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D-A5BD-4EF2-87F8-AF209BF44FD6}"/>
                </c:ext>
              </c:extLst>
            </c:dLbl>
            <c:dLbl>
              <c:idx val="33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E-A5BD-4EF2-87F8-AF209BF44FD6}"/>
                </c:ext>
              </c:extLst>
            </c:dLbl>
            <c:dLbl>
              <c:idx val="339"/>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5F-A5BD-4EF2-87F8-AF209BF44FD6}"/>
                </c:ext>
              </c:extLst>
            </c:dLbl>
            <c:dLbl>
              <c:idx val="340"/>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0-A5BD-4EF2-87F8-AF209BF44FD6}"/>
                </c:ext>
              </c:extLst>
            </c:dLbl>
            <c:dLbl>
              <c:idx val="341"/>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1-A5BD-4EF2-87F8-AF209BF44FD6}"/>
                </c:ext>
              </c:extLst>
            </c:dLbl>
            <c:dLbl>
              <c:idx val="342"/>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2-A5BD-4EF2-87F8-AF209BF44FD6}"/>
                </c:ext>
              </c:extLst>
            </c:dLbl>
            <c:dLbl>
              <c:idx val="343"/>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3-A5BD-4EF2-87F8-AF209BF44FD6}"/>
                </c:ext>
              </c:extLst>
            </c:dLbl>
            <c:dLbl>
              <c:idx val="344"/>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4-A5BD-4EF2-87F8-AF209BF44FD6}"/>
                </c:ext>
              </c:extLst>
            </c:dLbl>
            <c:dLbl>
              <c:idx val="345"/>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5-A5BD-4EF2-87F8-AF209BF44FD6}"/>
                </c:ext>
              </c:extLst>
            </c:dLbl>
            <c:dLbl>
              <c:idx val="346"/>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6-A5BD-4EF2-87F8-AF209BF44FD6}"/>
                </c:ext>
              </c:extLst>
            </c:dLbl>
            <c:dLbl>
              <c:idx val="347"/>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7-A5BD-4EF2-87F8-AF209BF44FD6}"/>
                </c:ext>
              </c:extLst>
            </c:dLbl>
            <c:dLbl>
              <c:idx val="348"/>
              <c:tx>
                <c:rich>
                  <a:bodyPr/>
                  <a:lstStyle/>
                  <a:p>
                    <a:endParaRPr lang="en-GB"/>
                  </a:p>
                </c:rich>
              </c:tx>
              <c:dLblPos val="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168-A5BD-4EF2-87F8-AF209BF44FD6}"/>
                </c:ext>
              </c:extLst>
            </c:dLbl>
            <c:spPr>
              <a:solidFill>
                <a:schemeClr val="bg1">
                  <a:alpha val="65000"/>
                </a:schemeClr>
              </a:solidFill>
              <a:ln>
                <a:noFill/>
              </a:ln>
              <a:effectLst/>
            </c:spPr>
            <c:txPr>
              <a:bodyPr vertOverflow="overflow" horzOverflow="overflow" wrap="square" lIns="39600" tIns="19050" rIns="38100" bIns="19050" anchor="ctr">
                <a:spAutoFit/>
              </a:bodyPr>
              <a:lstStyle/>
              <a:p>
                <a:pPr>
                  <a:defRPr>
                    <a:ln>
                      <a:noFill/>
                    </a:ln>
                    <a:solidFill>
                      <a:schemeClr val="tx1"/>
                    </a:solidFill>
                  </a:defRPr>
                </a:pPr>
                <a:endParaRPr lang="en-US"/>
              </a:p>
            </c:txPr>
            <c:dLblPos val="t"/>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0"/>
              </c:ext>
            </c:extLst>
          </c:dLbls>
          <c:cat>
            <c:strRef>
              <c:f>'c-chart demand'!$A$4:$A$352</c:f>
              <c:strCache>
                <c:ptCount val="55"/>
                <c:pt idx="0">
                  <c:v>04/10/21</c:v>
                </c:pt>
                <c:pt idx="1">
                  <c:v>05/10/21</c:v>
                </c:pt>
                <c:pt idx="2">
                  <c:v>06/10/21</c:v>
                </c:pt>
                <c:pt idx="3">
                  <c:v>07/10/21</c:v>
                </c:pt>
                <c:pt idx="4">
                  <c:v>08/10/21</c:v>
                </c:pt>
                <c:pt idx="5">
                  <c:v>11/10/21</c:v>
                </c:pt>
                <c:pt idx="6">
                  <c:v>12/10/21</c:v>
                </c:pt>
                <c:pt idx="7">
                  <c:v>13/10/21</c:v>
                </c:pt>
                <c:pt idx="8">
                  <c:v>14/10/21</c:v>
                </c:pt>
                <c:pt idx="9">
                  <c:v>15/10/21</c:v>
                </c:pt>
                <c:pt idx="10">
                  <c:v>18/10/21</c:v>
                </c:pt>
                <c:pt idx="11">
                  <c:v>19/10/21</c:v>
                </c:pt>
                <c:pt idx="12">
                  <c:v>20/10/21</c:v>
                </c:pt>
                <c:pt idx="13">
                  <c:v>21/10/21</c:v>
                </c:pt>
                <c:pt idx="14">
                  <c:v>22/10/21</c:v>
                </c:pt>
                <c:pt idx="15">
                  <c:v>25/10/21</c:v>
                </c:pt>
                <c:pt idx="16">
                  <c:v>26/10/21</c:v>
                </c:pt>
                <c:pt idx="17">
                  <c:v>27/10/21</c:v>
                </c:pt>
                <c:pt idx="18">
                  <c:v>28/10/21</c:v>
                </c:pt>
                <c:pt idx="19">
                  <c:v>29/10/21</c:v>
                </c:pt>
                <c:pt idx="20">
                  <c:v>01/11/21</c:v>
                </c:pt>
                <c:pt idx="21">
                  <c:v>02/11/21</c:v>
                </c:pt>
                <c:pt idx="22">
                  <c:v>03/11/21</c:v>
                </c:pt>
                <c:pt idx="23">
                  <c:v>04/11/21</c:v>
                </c:pt>
                <c:pt idx="24">
                  <c:v>05/11/21</c:v>
                </c:pt>
                <c:pt idx="25">
                  <c:v>08/11/21</c:v>
                </c:pt>
                <c:pt idx="26">
                  <c:v>09/11/21</c:v>
                </c:pt>
                <c:pt idx="27">
                  <c:v>10/11/21</c:v>
                </c:pt>
                <c:pt idx="28">
                  <c:v>11/11/21</c:v>
                </c:pt>
                <c:pt idx="29">
                  <c:v>12/11/21</c:v>
                </c:pt>
                <c:pt idx="30">
                  <c:v>15/11/21</c:v>
                </c:pt>
                <c:pt idx="31">
                  <c:v>16/11/21</c:v>
                </c:pt>
                <c:pt idx="32">
                  <c:v>17/11/21</c:v>
                </c:pt>
                <c:pt idx="33">
                  <c:v>18/11/21</c:v>
                </c:pt>
                <c:pt idx="34">
                  <c:v>19/11/21</c:v>
                </c:pt>
                <c:pt idx="35">
                  <c:v>22/11/21</c:v>
                </c:pt>
                <c:pt idx="36">
                  <c:v>23/11/21</c:v>
                </c:pt>
                <c:pt idx="37">
                  <c:v>24/11/21</c:v>
                </c:pt>
                <c:pt idx="38">
                  <c:v>25/11/21</c:v>
                </c:pt>
                <c:pt idx="39">
                  <c:v>26/11/21</c:v>
                </c:pt>
                <c:pt idx="40">
                  <c:v>29/11/21</c:v>
                </c:pt>
                <c:pt idx="41">
                  <c:v>30/11/21</c:v>
                </c:pt>
                <c:pt idx="42">
                  <c:v>01/12/21</c:v>
                </c:pt>
                <c:pt idx="43">
                  <c:v>02/12/21</c:v>
                </c:pt>
                <c:pt idx="44">
                  <c:v>03/12/21</c:v>
                </c:pt>
                <c:pt idx="45">
                  <c:v>06/12/21</c:v>
                </c:pt>
                <c:pt idx="46">
                  <c:v>07/12/21</c:v>
                </c:pt>
                <c:pt idx="47">
                  <c:v>08/12/21</c:v>
                </c:pt>
                <c:pt idx="48">
                  <c:v>09/12/21</c:v>
                </c:pt>
                <c:pt idx="49">
                  <c:v>10/12/21</c:v>
                </c:pt>
                <c:pt idx="50">
                  <c:v>13/12/21</c:v>
                </c:pt>
                <c:pt idx="51">
                  <c:v>14/12/21</c:v>
                </c:pt>
                <c:pt idx="52">
                  <c:v>15/12/21</c:v>
                </c:pt>
                <c:pt idx="53">
                  <c:v>16/12/21</c:v>
                </c:pt>
                <c:pt idx="54">
                  <c:v>17/12/21</c:v>
                </c:pt>
              </c:strCache>
            </c:strRef>
          </c:cat>
          <c:val>
            <c:numRef>
              <c:f>'c-chart demand'!$Q$4:$Q$352</c:f>
              <c:numCache>
                <c:formatCode>General</c:formatCode>
                <c:ptCount val="349"/>
                <c:pt idx="0">
                  <c:v>0</c:v>
                </c:pt>
                <c:pt idx="1">
                  <c:v>#N/A</c:v>
                </c:pt>
                <c:pt idx="2">
                  <c:v>#N/A</c:v>
                </c:pt>
                <c:pt idx="3">
                  <c:v>#N/A</c:v>
                </c:pt>
                <c:pt idx="4">
                  <c:v>#N/A</c:v>
                </c:pt>
                <c:pt idx="5">
                  <c:v>#N/A</c:v>
                </c:pt>
                <c:pt idx="6">
                  <c:v>#N/A</c:v>
                </c:pt>
                <c:pt idx="7">
                  <c:v>#N/A</c:v>
                </c:pt>
                <c:pt idx="8">
                  <c:v>#N/A</c:v>
                </c:pt>
                <c:pt idx="9">
                  <c:v>#N/A</c:v>
                </c:pt>
                <c:pt idx="10">
                  <c:v>8</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6</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numCache>
            </c:numRef>
          </c:val>
          <c:smooth val="0"/>
          <c:extLst>
            <c:ext xmlns:c15="http://schemas.microsoft.com/office/drawing/2012/chart" uri="{02D57815-91ED-43cb-92C2-25804820EDAC}">
              <c15:datalabelsRange>
                <c15:f>'c-chart demand'!$P$4:$P$352</c15:f>
                <c15:dlblRangeCache>
                  <c:ptCount val="349"/>
                  <c:pt idx="0">
                    <c:v>Test 1</c:v>
                  </c:pt>
                  <c:pt idx="10">
                    <c:v>Test 2</c:v>
                  </c:pt>
                  <c:pt idx="40">
                    <c:v>Test 3</c:v>
                  </c:pt>
                </c15:dlblRangeCache>
              </c15:datalabelsRange>
            </c:ext>
            <c:ext xmlns:c16="http://schemas.microsoft.com/office/drawing/2014/chart" uri="{C3380CC4-5D6E-409C-BE32-E72D297353CC}">
              <c16:uniqueId val="{00000169-A5BD-4EF2-87F8-AF209BF44FD6}"/>
            </c:ext>
          </c:extLst>
        </c:ser>
        <c:dLbls>
          <c:showLegendKey val="0"/>
          <c:showVal val="0"/>
          <c:showCatName val="0"/>
          <c:showSerName val="0"/>
          <c:showPercent val="0"/>
          <c:showBubbleSize val="0"/>
        </c:dLbls>
        <c:marker val="1"/>
        <c:smooth val="0"/>
        <c:axId val="159027968"/>
        <c:axId val="159029504"/>
      </c:lineChart>
      <c:dateAx>
        <c:axId val="159027968"/>
        <c:scaling>
          <c:orientation val="minMax"/>
        </c:scaling>
        <c:delete val="0"/>
        <c:axPos val="b"/>
        <c:numFmt formatCode="dd/mm/yy;@" sourceLinked="1"/>
        <c:majorTickMark val="out"/>
        <c:minorTickMark val="none"/>
        <c:tickLblPos val="nextTo"/>
        <c:txPr>
          <a:bodyPr rot="-5400000" vert="horz"/>
          <a:lstStyle/>
          <a:p>
            <a:pPr>
              <a:defRPr/>
            </a:pPr>
            <a:endParaRPr lang="en-US"/>
          </a:p>
        </c:txPr>
        <c:crossAx val="159029504"/>
        <c:crosses val="autoZero"/>
        <c:auto val="1"/>
        <c:lblOffset val="100"/>
        <c:baseTimeUnit val="days"/>
      </c:dateAx>
      <c:valAx>
        <c:axId val="159029504"/>
        <c:scaling>
          <c:orientation val="minMax"/>
          <c:min val="0"/>
        </c:scaling>
        <c:delete val="0"/>
        <c:axPos val="l"/>
        <c:majorGridlines>
          <c:spPr>
            <a:ln w="3175">
              <a:solidFill>
                <a:schemeClr val="bg1">
                  <a:lumMod val="85000"/>
                </a:schemeClr>
              </a:solidFill>
              <a:prstDash val="sysDash"/>
            </a:ln>
          </c:spPr>
        </c:majorGridlines>
        <c:numFmt formatCode="#,##0" sourceLinked="0"/>
        <c:majorTickMark val="out"/>
        <c:minorTickMark val="none"/>
        <c:tickLblPos val="nextTo"/>
        <c:crossAx val="159027968"/>
        <c:crosses val="autoZero"/>
        <c:crossBetween val="between"/>
      </c:valAx>
      <c:spPr>
        <a:noFill/>
        <a:ln w="25400">
          <a:noFill/>
        </a:ln>
      </c:spPr>
    </c:plotArea>
    <c:plotVisOnly val="1"/>
    <c:dispBlanksAs val="gap"/>
    <c:showDLblsOverMax val="0"/>
  </c:chart>
  <c:spPr>
    <a:ln w="25400">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StaffGrp'!$B$3</c:f>
          <c:strCache>
            <c:ptCount val="1"/>
            <c:pt idx="0">
              <c:v>Percent home visits carried out by GP/ST</c:v>
            </c:pt>
          </c:strCache>
        </c:strRef>
      </c:tx>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9085370761877773"/>
        </c:manualLayout>
      </c:layout>
      <c:lineChart>
        <c:grouping val="standard"/>
        <c:varyColors val="0"/>
        <c:ser>
          <c:idx val="1"/>
          <c:order val="0"/>
          <c:tx>
            <c:strRef>
              <c:f>'Run Chart StaffGrp'!$C$4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layout/>
              <c:tx>
                <c:rich>
                  <a:bodyPr/>
                  <a:lstStyle/>
                  <a:p>
                    <a:fld id="{1979BDF3-CBA9-4B3F-B1BD-9694814652A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1-9434-4B2C-A7DD-4E677BD13572}"/>
                </c:ext>
              </c:extLst>
            </c:dLbl>
            <c:dLbl>
              <c:idx val="1"/>
              <c:layout/>
              <c:tx>
                <c:rich>
                  <a:bodyPr/>
                  <a:lstStyle/>
                  <a:p>
                    <a:fld id="{B2128B2C-B364-4A6C-88FA-2A18E3DC807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2-9434-4B2C-A7DD-4E677BD13572}"/>
                </c:ext>
              </c:extLst>
            </c:dLbl>
            <c:dLbl>
              <c:idx val="2"/>
              <c:layout/>
              <c:tx>
                <c:rich>
                  <a:bodyPr/>
                  <a:lstStyle/>
                  <a:p>
                    <a:fld id="{0648E4BB-9B8C-4AAB-895B-4E4D2F3F225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3-9434-4B2C-A7DD-4E677BD13572}"/>
                </c:ext>
              </c:extLst>
            </c:dLbl>
            <c:dLbl>
              <c:idx val="3"/>
              <c:layout/>
              <c:tx>
                <c:rich>
                  <a:bodyPr/>
                  <a:lstStyle/>
                  <a:p>
                    <a:fld id="{30C96218-BB41-466A-B8BD-A365B0C7152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4-9434-4B2C-A7DD-4E677BD13572}"/>
                </c:ext>
              </c:extLst>
            </c:dLbl>
            <c:dLbl>
              <c:idx val="4"/>
              <c:layout/>
              <c:tx>
                <c:rich>
                  <a:bodyPr/>
                  <a:lstStyle/>
                  <a:p>
                    <a:fld id="{940074A5-5E1E-4E16-85F4-F0C35B152E5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5-9434-4B2C-A7DD-4E677BD13572}"/>
                </c:ext>
              </c:extLst>
            </c:dLbl>
            <c:dLbl>
              <c:idx val="5"/>
              <c:layout/>
              <c:tx>
                <c:rich>
                  <a:bodyPr/>
                  <a:lstStyle/>
                  <a:p>
                    <a:fld id="{A0A4E5D5-95EC-4876-97D8-E7A33AA1261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6-9434-4B2C-A7DD-4E677BD13572}"/>
                </c:ext>
              </c:extLst>
            </c:dLbl>
            <c:dLbl>
              <c:idx val="6"/>
              <c:layout/>
              <c:tx>
                <c:rich>
                  <a:bodyPr/>
                  <a:lstStyle/>
                  <a:p>
                    <a:fld id="{122D200E-0912-4EBD-91FA-9B6E90F339F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9434-4B2C-A7DD-4E677BD13572}"/>
                </c:ext>
              </c:extLst>
            </c:dLbl>
            <c:dLbl>
              <c:idx val="7"/>
              <c:layout/>
              <c:tx>
                <c:rich>
                  <a:bodyPr/>
                  <a:lstStyle/>
                  <a:p>
                    <a:fld id="{66C9B109-2F7E-40F0-A782-BE634F9A961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8-9434-4B2C-A7DD-4E677BD13572}"/>
                </c:ext>
              </c:extLst>
            </c:dLbl>
            <c:dLbl>
              <c:idx val="8"/>
              <c:layout/>
              <c:tx>
                <c:rich>
                  <a:bodyPr/>
                  <a:lstStyle/>
                  <a:p>
                    <a:fld id="{4686198B-20E6-42E9-A238-957335A5D28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9-9434-4B2C-A7DD-4E677BD13572}"/>
                </c:ext>
              </c:extLst>
            </c:dLbl>
            <c:dLbl>
              <c:idx val="9"/>
              <c:layout/>
              <c:tx>
                <c:rich>
                  <a:bodyPr/>
                  <a:lstStyle/>
                  <a:p>
                    <a:fld id="{A0509B6F-F965-4683-8FA2-0F432EADBE1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9434-4B2C-A7DD-4E677BD13572}"/>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B-9434-4B2C-A7DD-4E677BD13572}"/>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9434-4B2C-A7DD-4E677BD13572}"/>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9434-4B2C-A7DD-4E677BD13572}"/>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9434-4B2C-A7DD-4E677BD13572}"/>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9434-4B2C-A7DD-4E677BD13572}"/>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0-9434-4B2C-A7DD-4E677BD13572}"/>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9434-4B2C-A7DD-4E677BD13572}"/>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2-9434-4B2C-A7DD-4E677BD13572}"/>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3-9434-4B2C-A7DD-4E677BD13572}"/>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4-9434-4B2C-A7DD-4E677BD13572}"/>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5-9434-4B2C-A7DD-4E677BD13572}"/>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6-9434-4B2C-A7DD-4E677BD13572}"/>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7-9434-4B2C-A7DD-4E677BD13572}"/>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8-9434-4B2C-A7DD-4E677BD13572}"/>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9-9434-4B2C-A7DD-4E677BD13572}"/>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A-9434-4B2C-A7DD-4E677BD13572}"/>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B-9434-4B2C-A7DD-4E677BD13572}"/>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C-9434-4B2C-A7DD-4E677BD13572}"/>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D-9434-4B2C-A7DD-4E677BD13572}"/>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E-9434-4B2C-A7DD-4E677BD13572}"/>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F-9434-4B2C-A7DD-4E677BD13572}"/>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0-9434-4B2C-A7DD-4E677BD13572}"/>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1-9434-4B2C-A7DD-4E677BD13572}"/>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2-9434-4B2C-A7DD-4E677BD13572}"/>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3-9434-4B2C-A7DD-4E677BD13572}"/>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4-9434-4B2C-A7DD-4E677BD13572}"/>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5-9434-4B2C-A7DD-4E677BD13572}"/>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6-9434-4B2C-A7DD-4E677BD13572}"/>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7-9434-4B2C-A7DD-4E677BD13572}"/>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8-9434-4B2C-A7DD-4E677BD13572}"/>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9-9434-4B2C-A7DD-4E677BD13572}"/>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A-9434-4B2C-A7DD-4E677BD13572}"/>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B-9434-4B2C-A7DD-4E677BD13572}"/>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C-9434-4B2C-A7DD-4E677BD13572}"/>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D-9434-4B2C-A7DD-4E677BD13572}"/>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E-9434-4B2C-A7DD-4E677BD13572}"/>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F-9434-4B2C-A7DD-4E677BD13572}"/>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9434-4B2C-A7DD-4E677BD13572}"/>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9434-4B2C-A7DD-4E677BD13572}"/>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9434-4B2C-A7DD-4E677BD13572}"/>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9434-4B2C-A7DD-4E677BD13572}"/>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9434-4B2C-A7DD-4E677BD13572}"/>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9434-4B2C-A7DD-4E677BD13572}"/>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9434-4B2C-A7DD-4E677BD13572}"/>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9434-4B2C-A7DD-4E677BD13572}"/>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9434-4B2C-A7DD-4E677BD13572}"/>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9434-4B2C-A7DD-4E677BD13572}"/>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9434-4B2C-A7DD-4E677BD13572}"/>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9434-4B2C-A7DD-4E677BD13572}"/>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9434-4B2C-A7DD-4E677BD13572}"/>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9434-4B2C-A7DD-4E677BD13572}"/>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9434-4B2C-A7DD-4E677BD13572}"/>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9434-4B2C-A7DD-4E677BD13572}"/>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9434-4B2C-A7DD-4E677BD13572}"/>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9434-4B2C-A7DD-4E677BD13572}"/>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9434-4B2C-A7DD-4E677BD13572}"/>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9434-4B2C-A7DD-4E677BD13572}"/>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9434-4B2C-A7DD-4E677BD13572}"/>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9434-4B2C-A7DD-4E677BD13572}"/>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9434-4B2C-A7DD-4E677BD13572}"/>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7-9434-4B2C-A7DD-4E677BD13572}"/>
                </c:ext>
              </c:extLst>
            </c:dLbl>
            <c:dLbl>
              <c:idx val="7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8-9434-4B2C-A7DD-4E677BD13572}"/>
                </c:ext>
              </c:extLst>
            </c:dLbl>
            <c:dLbl>
              <c:idx val="7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9-9434-4B2C-A7DD-4E677BD13572}"/>
                </c:ext>
              </c:extLst>
            </c:dLbl>
            <c:dLbl>
              <c:idx val="7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A-9434-4B2C-A7DD-4E677BD13572}"/>
                </c:ext>
              </c:extLst>
            </c:dLbl>
            <c:dLbl>
              <c:idx val="7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B-9434-4B2C-A7DD-4E677BD13572}"/>
                </c:ext>
              </c:extLst>
            </c:dLbl>
            <c:dLbl>
              <c:idx val="7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C-9434-4B2C-A7DD-4E677BD13572}"/>
                </c:ext>
              </c:extLst>
            </c:dLbl>
            <c:dLbl>
              <c:idx val="7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D-9434-4B2C-A7DD-4E677BD13572}"/>
                </c:ext>
              </c:extLst>
            </c:dLbl>
            <c:dLbl>
              <c:idx val="7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E-9434-4B2C-A7DD-4E677BD13572}"/>
                </c:ext>
              </c:extLst>
            </c:dLbl>
            <c:dLbl>
              <c:idx val="7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F-9434-4B2C-A7DD-4E677BD13572}"/>
                </c:ext>
              </c:extLst>
            </c:dLbl>
            <c:dLbl>
              <c:idx val="7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0-9434-4B2C-A7DD-4E677BD13572}"/>
                </c:ext>
              </c:extLst>
            </c:dLbl>
            <c:dLbl>
              <c:idx val="8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1-9434-4B2C-A7DD-4E677BD13572}"/>
                </c:ext>
              </c:extLst>
            </c:dLbl>
            <c:dLbl>
              <c:idx val="8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2-9434-4B2C-A7DD-4E677BD13572}"/>
                </c:ext>
              </c:extLst>
            </c:dLbl>
            <c:dLbl>
              <c:idx val="8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3-9434-4B2C-A7DD-4E677BD13572}"/>
                </c:ext>
              </c:extLst>
            </c:dLbl>
            <c:dLbl>
              <c:idx val="8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4-9434-4B2C-A7DD-4E677BD13572}"/>
                </c:ext>
              </c:extLst>
            </c:dLbl>
            <c:dLbl>
              <c:idx val="8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5-9434-4B2C-A7DD-4E677BD13572}"/>
                </c:ext>
              </c:extLst>
            </c:dLbl>
            <c:dLbl>
              <c:idx val="8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6-9434-4B2C-A7DD-4E677BD13572}"/>
                </c:ext>
              </c:extLst>
            </c:dLbl>
            <c:dLbl>
              <c:idx val="8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7-9434-4B2C-A7DD-4E677BD13572}"/>
                </c:ext>
              </c:extLst>
            </c:dLbl>
            <c:dLbl>
              <c:idx val="8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8-9434-4B2C-A7DD-4E677BD13572}"/>
                </c:ext>
              </c:extLst>
            </c:dLbl>
            <c:spPr>
              <a:solidFill>
                <a:schemeClr val="bg1">
                  <a:alpha val="70000"/>
                </a:schemeClr>
              </a:solidFill>
              <a:ln>
                <a:noFill/>
              </a:ln>
              <a:effectLst/>
            </c:spPr>
            <c:txPr>
              <a:bodyPr wrap="square" lIns="38100" tIns="19050" rIns="38100" bIns="19050" anchor="ctr">
                <a:spAutoFit/>
              </a:bodyPr>
              <a:lstStyle/>
              <a:p>
                <a:pPr>
                  <a:defRPr sz="1200"/>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StaffGrp'!$C$5:$C$92</c:f>
              <c:numCache>
                <c:formatCode>0</c:formatCode>
                <c:ptCount val="88"/>
                <c:pt idx="0">
                  <c:v>0.88461538461538458</c:v>
                </c:pt>
                <c:pt idx="1">
                  <c:v>1</c:v>
                </c:pt>
                <c:pt idx="2">
                  <c:v>0.75</c:v>
                </c:pt>
                <c:pt idx="3">
                  <c:v>0.96666666666666667</c:v>
                </c:pt>
                <c:pt idx="4">
                  <c:v>1</c:v>
                </c:pt>
                <c:pt idx="5">
                  <c:v>0.875</c:v>
                </c:pt>
                <c:pt idx="6">
                  <c:v>0.91666666666666663</c:v>
                </c:pt>
                <c:pt idx="7">
                  <c:v>0.8125</c:v>
                </c:pt>
                <c:pt idx="8">
                  <c:v>0.85</c:v>
                </c:pt>
                <c:pt idx="9">
                  <c:v>0.66666666666666663</c:v>
                </c:pt>
                <c:pt idx="10">
                  <c:v>0.9</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StaffGrp'!$J$5:$J$92</c15:f>
                <c15:dlblRangeCache>
                  <c:ptCount val="88"/>
                  <c:pt idx="0">
                    <c:v>Test 1</c:v>
                  </c:pt>
                  <c:pt idx="2">
                    <c:v>Test 2</c:v>
                  </c:pt>
                  <c:pt idx="8">
                    <c:v>Test 3</c:v>
                  </c:pt>
                </c15:dlblRangeCache>
              </c15:datalabelsRange>
            </c:ext>
            <c:ext xmlns:c16="http://schemas.microsoft.com/office/drawing/2014/chart" uri="{C3380CC4-5D6E-409C-BE32-E72D297353CC}">
              <c16:uniqueId val="{00000000-9434-4B2C-A7DD-4E677BD13572}"/>
            </c:ext>
          </c:extLst>
        </c:ser>
        <c:ser>
          <c:idx val="0"/>
          <c:order val="1"/>
          <c:tx>
            <c:strRef>
              <c:f>'Run Chart StaffGrp'!$D$4</c:f>
              <c:strCache>
                <c:ptCount val="1"/>
                <c:pt idx="0">
                  <c:v>Baseline Median</c:v>
                </c:pt>
              </c:strCache>
            </c:strRef>
          </c:tx>
          <c:spPr>
            <a:ln w="19050" cap="rnd">
              <a:solidFill>
                <a:schemeClr val="accent2"/>
              </a:solidFill>
              <a:round/>
            </a:ln>
            <a:effectLst/>
          </c:spPr>
          <c:marker>
            <c:symbol val="none"/>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StaffGrp'!$D$5:$D$92</c:f>
              <c:numCache>
                <c:formatCode>0.0</c:formatCode>
                <c:ptCount val="88"/>
                <c:pt idx="0">
                  <c:v>0.92564102564102568</c:v>
                </c:pt>
                <c:pt idx="1">
                  <c:v>0.92564102564102568</c:v>
                </c:pt>
                <c:pt idx="2">
                  <c:v>0.92564102564102568</c:v>
                </c:pt>
                <c:pt idx="3">
                  <c:v>0.92564102564102568</c:v>
                </c:pt>
                <c:pt idx="4">
                  <c:v>0.92564102564102568</c:v>
                </c:pt>
                <c:pt idx="5">
                  <c:v>0.92564102564102568</c:v>
                </c:pt>
                <c:pt idx="6">
                  <c:v>0.92564102564102568</c:v>
                </c:pt>
                <c:pt idx="7">
                  <c:v>0.92564102564102568</c:v>
                </c:pt>
                <c:pt idx="8">
                  <c:v>0.92564102564102568</c:v>
                </c:pt>
                <c:pt idx="9">
                  <c:v>0.92564102564102568</c:v>
                </c:pt>
                <c:pt idx="10">
                  <c:v>0.92564102564102568</c:v>
                </c:pt>
                <c:pt idx="11">
                  <c:v>0.92564102564102568</c:v>
                </c:pt>
              </c:numCache>
            </c:numRef>
          </c:val>
          <c:smooth val="0"/>
          <c:extLst>
            <c:ext xmlns:c16="http://schemas.microsoft.com/office/drawing/2014/chart" uri="{C3380CC4-5D6E-409C-BE32-E72D297353CC}">
              <c16:uniqueId val="{00000001-9434-4B2C-A7DD-4E677BD13572}"/>
            </c:ext>
          </c:extLst>
        </c:ser>
        <c:ser>
          <c:idx val="2"/>
          <c:order val="2"/>
          <c:tx>
            <c:strRef>
              <c:f>'Run Chart StaffGrp'!$E$4</c:f>
              <c:strCache>
                <c:ptCount val="1"/>
                <c:pt idx="0">
                  <c:v>Extended Median</c:v>
                </c:pt>
              </c:strCache>
            </c:strRef>
          </c:tx>
          <c:spPr>
            <a:ln w="19050" cap="rnd">
              <a:solidFill>
                <a:schemeClr val="accent2"/>
              </a:solidFill>
              <a:prstDash val="sysDash"/>
              <a:round/>
            </a:ln>
            <a:effectLst/>
          </c:spPr>
          <c:marker>
            <c:symbol val="none"/>
          </c:marker>
          <c:dLbls>
            <c:dLbl>
              <c:idx val="10"/>
              <c:tx>
                <c:rich>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r>
                      <a:rPr lang="en-US"/>
                      <a:t>Baseline</a:t>
                    </a:r>
                    <a:r>
                      <a:rPr lang="en-US" baseline="0"/>
                      <a:t> median = </a:t>
                    </a:r>
                    <a:fld id="{519CEA08-CAA6-48CA-907F-C8EC308567EE}" type="VALUE">
                      <a:rPr lang="en-US"/>
                      <a:pPr>
                        <a:defRPr sz="900" b="0" i="0" u="none" strike="noStrike" kern="1200" baseline="0">
                          <a:solidFill>
                            <a:sysClr val="windowText" lastClr="000000"/>
                          </a:solidFill>
                          <a:latin typeface="+mn-lt"/>
                          <a:ea typeface="+mn-ea"/>
                          <a:cs typeface="+mn-cs"/>
                        </a:defRPr>
                      </a:pPr>
                      <a:t>[VALUE]</a:t>
                    </a:fld>
                    <a:endParaRPr lang="en-US" baseline="0"/>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9434-4B2C-A7DD-4E677BD13572}"/>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StaffGrp'!$E$5:$E$92</c:f>
              <c:numCache>
                <c:formatCode>General</c:formatCode>
                <c:ptCount val="88"/>
                <c:pt idx="11" formatCode="0.0">
                  <c:v>0.92564102564102568</c:v>
                </c:pt>
                <c:pt idx="12" formatCode="0.0">
                  <c:v>0.92564102564102568</c:v>
                </c:pt>
                <c:pt idx="13" formatCode="0.0">
                  <c:v>0.92564102564102568</c:v>
                </c:pt>
                <c:pt idx="14" formatCode="0.0">
                  <c:v>0.92564102564102568</c:v>
                </c:pt>
                <c:pt idx="15" formatCode="0.0">
                  <c:v>0.92564102564102568</c:v>
                </c:pt>
                <c:pt idx="16" formatCode="0.0">
                  <c:v>0.92564102564102568</c:v>
                </c:pt>
                <c:pt idx="17" formatCode="0.0">
                  <c:v>0.92564102564102568</c:v>
                </c:pt>
                <c:pt idx="18" formatCode="0.0">
                  <c:v>0.92564102564102568</c:v>
                </c:pt>
                <c:pt idx="19" formatCode="0.0">
                  <c:v>0.92564102564102568</c:v>
                </c:pt>
                <c:pt idx="20" formatCode="0.0">
                  <c:v>0.92564102564102568</c:v>
                </c:pt>
                <c:pt idx="21" formatCode="0.0">
                  <c:v>0.92564102564102568</c:v>
                </c:pt>
                <c:pt idx="22" formatCode="0.0">
                  <c:v>0.92564102564102568</c:v>
                </c:pt>
                <c:pt idx="23" formatCode="0.0">
                  <c:v>0.92564102564102568</c:v>
                </c:pt>
                <c:pt idx="24" formatCode="0.0">
                  <c:v>0.92564102564102568</c:v>
                </c:pt>
                <c:pt idx="25" formatCode="0.0">
                  <c:v>0.92564102564102568</c:v>
                </c:pt>
                <c:pt idx="26" formatCode="0.0">
                  <c:v>0.92564102564102568</c:v>
                </c:pt>
                <c:pt idx="27" formatCode="0.0">
                  <c:v>0.92564102564102568</c:v>
                </c:pt>
                <c:pt idx="28" formatCode="0.0">
                  <c:v>0.92564102564102568</c:v>
                </c:pt>
                <c:pt idx="29" formatCode="0.0">
                  <c:v>0.92564102564102568</c:v>
                </c:pt>
                <c:pt idx="30" formatCode="0.0">
                  <c:v>0.92564102564102568</c:v>
                </c:pt>
                <c:pt idx="31" formatCode="0.0">
                  <c:v>0.92564102564102568</c:v>
                </c:pt>
                <c:pt idx="32" formatCode="0.0">
                  <c:v>0.92564102564102568</c:v>
                </c:pt>
                <c:pt idx="33" formatCode="0.0">
                  <c:v>0.92564102564102568</c:v>
                </c:pt>
                <c:pt idx="34" formatCode="0.0">
                  <c:v>0.92564102564102568</c:v>
                </c:pt>
                <c:pt idx="35" formatCode="0.0">
                  <c:v>0.92564102564102568</c:v>
                </c:pt>
                <c:pt idx="36" formatCode="0.0">
                  <c:v>0.92564102564102568</c:v>
                </c:pt>
                <c:pt idx="37" formatCode="0.0">
                  <c:v>0.92564102564102568</c:v>
                </c:pt>
                <c:pt idx="38" formatCode="0.0">
                  <c:v>0.92564102564102568</c:v>
                </c:pt>
                <c:pt idx="39" formatCode="0.0">
                  <c:v>0.92564102564102568</c:v>
                </c:pt>
                <c:pt idx="40" formatCode="0.0">
                  <c:v>0.92564102564102568</c:v>
                </c:pt>
                <c:pt idx="41" formatCode="0.0">
                  <c:v>0.92564102564102568</c:v>
                </c:pt>
                <c:pt idx="42" formatCode="0.0">
                  <c:v>0.92564102564102568</c:v>
                </c:pt>
                <c:pt idx="43" formatCode="0.0">
                  <c:v>0.92564102564102568</c:v>
                </c:pt>
                <c:pt idx="44" formatCode="0.0">
                  <c:v>0.92564102564102568</c:v>
                </c:pt>
                <c:pt idx="45" formatCode="0.0">
                  <c:v>0.92564102564102568</c:v>
                </c:pt>
                <c:pt idx="46" formatCode="0.0">
                  <c:v>0.92564102564102568</c:v>
                </c:pt>
                <c:pt idx="47" formatCode="0.0">
                  <c:v>0.92564102564102568</c:v>
                </c:pt>
                <c:pt idx="48" formatCode="0.0">
                  <c:v>0.92564102564102568</c:v>
                </c:pt>
                <c:pt idx="49" formatCode="0.0">
                  <c:v>0.92564102564102568</c:v>
                </c:pt>
                <c:pt idx="50" formatCode="0.0">
                  <c:v>0.92564102564102568</c:v>
                </c:pt>
                <c:pt idx="51" formatCode="0.0">
                  <c:v>0.92564102564102568</c:v>
                </c:pt>
                <c:pt idx="52" formatCode="0.0">
                  <c:v>0.92564102564102568</c:v>
                </c:pt>
                <c:pt idx="53" formatCode="0.0">
                  <c:v>0.92564102564102568</c:v>
                </c:pt>
                <c:pt idx="54" formatCode="0.0">
                  <c:v>0.92564102564102568</c:v>
                </c:pt>
                <c:pt idx="55" formatCode="0.0">
                  <c:v>0.92564102564102568</c:v>
                </c:pt>
                <c:pt idx="56" formatCode="0.0">
                  <c:v>0.92564102564102568</c:v>
                </c:pt>
                <c:pt idx="57" formatCode="0.0">
                  <c:v>0.92564102564102568</c:v>
                </c:pt>
                <c:pt idx="58" formatCode="0.0">
                  <c:v>0.92564102564102568</c:v>
                </c:pt>
                <c:pt idx="59" formatCode="0.0">
                  <c:v>0.92564102564102568</c:v>
                </c:pt>
                <c:pt idx="60" formatCode="0.0">
                  <c:v>0.92564102564102568</c:v>
                </c:pt>
                <c:pt idx="61" formatCode="0.0">
                  <c:v>0.92564102564102568</c:v>
                </c:pt>
                <c:pt idx="62" formatCode="0.0">
                  <c:v>0.92564102564102568</c:v>
                </c:pt>
                <c:pt idx="63" formatCode="0.0">
                  <c:v>0.92564102564102568</c:v>
                </c:pt>
                <c:pt idx="64" formatCode="0.0">
                  <c:v>0.92564102564102568</c:v>
                </c:pt>
                <c:pt idx="65" formatCode="0.0">
                  <c:v>0.92564102564102568</c:v>
                </c:pt>
                <c:pt idx="66" formatCode="0.0">
                  <c:v>0.92564102564102568</c:v>
                </c:pt>
                <c:pt idx="67" formatCode="0.0">
                  <c:v>0.92564102564102568</c:v>
                </c:pt>
                <c:pt idx="68" formatCode="0.0">
                  <c:v>0.92564102564102568</c:v>
                </c:pt>
                <c:pt idx="69" formatCode="0.0">
                  <c:v>0.92564102564102568</c:v>
                </c:pt>
                <c:pt idx="70" formatCode="0.0">
                  <c:v>0.92564102564102568</c:v>
                </c:pt>
                <c:pt idx="71" formatCode="0.0">
                  <c:v>0.92564102564102568</c:v>
                </c:pt>
                <c:pt idx="72" formatCode="0.0">
                  <c:v>0.92564102564102568</c:v>
                </c:pt>
                <c:pt idx="73" formatCode="0.0">
                  <c:v>0.92564102564102568</c:v>
                </c:pt>
                <c:pt idx="74" formatCode="0.0">
                  <c:v>0.92564102564102568</c:v>
                </c:pt>
                <c:pt idx="75" formatCode="0.0">
                  <c:v>0.92564102564102568</c:v>
                </c:pt>
                <c:pt idx="76" formatCode="0.0">
                  <c:v>0.92564102564102568</c:v>
                </c:pt>
                <c:pt idx="77" formatCode="0.0">
                  <c:v>0.92564102564102568</c:v>
                </c:pt>
                <c:pt idx="78" formatCode="0.0">
                  <c:v>0.92564102564102568</c:v>
                </c:pt>
                <c:pt idx="79" formatCode="0.0">
                  <c:v>0.92564102564102568</c:v>
                </c:pt>
                <c:pt idx="80" formatCode="0.0">
                  <c:v>0.92564102564102568</c:v>
                </c:pt>
                <c:pt idx="81" formatCode="0.0">
                  <c:v>0.92564102564102568</c:v>
                </c:pt>
                <c:pt idx="82" formatCode="0.0">
                  <c:v>0.92564102564102568</c:v>
                </c:pt>
                <c:pt idx="83" formatCode="0.0">
                  <c:v>0.92564102564102568</c:v>
                </c:pt>
                <c:pt idx="84" formatCode="0.0">
                  <c:v>0.92564102564102568</c:v>
                </c:pt>
                <c:pt idx="85" formatCode="0.0">
                  <c:v>0.92564102564102568</c:v>
                </c:pt>
                <c:pt idx="86" formatCode="0.0">
                  <c:v>0.92564102564102568</c:v>
                </c:pt>
                <c:pt idx="87" formatCode="0.0">
                  <c:v>0.92564102564102568</c:v>
                </c:pt>
              </c:numCache>
            </c:numRef>
          </c:val>
          <c:smooth val="0"/>
          <c:extLst>
            <c:ext xmlns:c16="http://schemas.microsoft.com/office/drawing/2014/chart" uri="{C3380CC4-5D6E-409C-BE32-E72D297353CC}">
              <c16:uniqueId val="{00000003-9434-4B2C-A7DD-4E677BD13572}"/>
            </c:ext>
          </c:extLst>
        </c:ser>
        <c:ser>
          <c:idx val="3"/>
          <c:order val="3"/>
          <c:tx>
            <c:strRef>
              <c:f>'Run Chart StaffGrp'!$F$4</c:f>
              <c:strCache>
                <c:ptCount val="1"/>
                <c:pt idx="0">
                  <c:v>New Median</c:v>
                </c:pt>
              </c:strCache>
            </c:strRef>
          </c:tx>
          <c:spPr>
            <a:ln w="19050" cap="rnd">
              <a:solidFill>
                <a:schemeClr val="accent2"/>
              </a:solidFill>
              <a:round/>
            </a:ln>
            <a:effectLst/>
          </c:spPr>
          <c:marker>
            <c:symbol val="none"/>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StaffGrp'!$F$5:$F$92</c:f>
              <c:numCache>
                <c:formatCode>General</c:formatCode>
                <c:ptCount val="88"/>
              </c:numCache>
            </c:numRef>
          </c:val>
          <c:smooth val="0"/>
          <c:extLst>
            <c:ext xmlns:c16="http://schemas.microsoft.com/office/drawing/2014/chart" uri="{C3380CC4-5D6E-409C-BE32-E72D297353CC}">
              <c16:uniqueId val="{00000004-9434-4B2C-A7DD-4E677BD13572}"/>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5-9434-4B2C-A7DD-4E677BD13572}"/>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9434-4B2C-A7DD-4E677BD13572}"/>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7-9434-4B2C-A7DD-4E677BD13572}"/>
            </c:ext>
          </c:extLst>
        </c:ser>
        <c:ser>
          <c:idx val="7"/>
          <c:order val="7"/>
          <c:tx>
            <c:v>Label series</c:v>
          </c:tx>
          <c:spPr>
            <a:ln>
              <a:noFill/>
            </a:ln>
          </c:spPr>
          <c:marker>
            <c:symbol val="none"/>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StaffGrp'!$T$5:$T$92</c:f>
              <c:numCache>
                <c:formatCode>General</c:formatCode>
                <c:ptCount val="88"/>
                <c:pt idx="0">
                  <c:v>0.88461538461538458</c:v>
                </c:pt>
                <c:pt idx="1">
                  <c:v>#N/A</c:v>
                </c:pt>
                <c:pt idx="2">
                  <c:v>0.75</c:v>
                </c:pt>
                <c:pt idx="3">
                  <c:v>#N/A</c:v>
                </c:pt>
                <c:pt idx="4">
                  <c:v>#N/A</c:v>
                </c:pt>
                <c:pt idx="5">
                  <c:v>#N/A</c:v>
                </c:pt>
                <c:pt idx="6">
                  <c:v>#N/A</c:v>
                </c:pt>
                <c:pt idx="7">
                  <c:v>#N/A</c:v>
                </c:pt>
                <c:pt idx="8">
                  <c:v>0.85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60-9434-4B2C-A7DD-4E677BD13572}"/>
            </c:ext>
          </c:extLst>
        </c:ser>
        <c:dLbls>
          <c:showLegendKey val="0"/>
          <c:showVal val="0"/>
          <c:showCatName val="0"/>
          <c:showSerName val="0"/>
          <c:showPercent val="0"/>
          <c:showBubbleSize val="0"/>
        </c:dLbls>
        <c:marker val="1"/>
        <c:smooth val="0"/>
        <c:axId val="157917568"/>
        <c:axId val="157919104"/>
      </c:lineChart>
      <c:dateAx>
        <c:axId val="15791756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9104"/>
        <c:crosses val="autoZero"/>
        <c:auto val="0"/>
        <c:lblOffset val="100"/>
        <c:baseTimeUnit val="days"/>
        <c:majorUnit val="7"/>
        <c:majorTimeUnit val="days"/>
      </c:dateAx>
      <c:valAx>
        <c:axId val="157919104"/>
        <c:scaling>
          <c:orientation val="minMax"/>
        </c:scaling>
        <c:delete val="0"/>
        <c:axPos val="l"/>
        <c:title>
          <c:tx>
            <c:strRef>
              <c:f>'Run Chart StaffGrp'!$B$4</c:f>
              <c:strCache>
                <c:ptCount val="1"/>
                <c:pt idx="0">
                  <c:v>Percentage visits</c:v>
                </c:pt>
              </c:strCache>
            </c:strRef>
          </c:tx>
          <c:layout>
            <c:manualLayout>
              <c:xMode val="edge"/>
              <c:yMode val="edge"/>
              <c:x val="1.1943266662110883E-2"/>
              <c:y val="0.377300160704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7568"/>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StaffGrp'!$B$3</c:f>
          <c:strCache>
            <c:ptCount val="1"/>
            <c:pt idx="0">
              <c:v>Percent home visits carried out by GP/ST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9085370761877773"/>
        </c:manualLayout>
      </c:layout>
      <c:lineChart>
        <c:grouping val="standard"/>
        <c:varyColors val="0"/>
        <c:ser>
          <c:idx val="1"/>
          <c:order val="0"/>
          <c:tx>
            <c:strRef>
              <c:f>'Run Chart StaffGrp'!$C$4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StaffGrp'!$C$5:$C$92</c:f>
              <c:numCache>
                <c:formatCode>0</c:formatCode>
                <c:ptCount val="88"/>
                <c:pt idx="0">
                  <c:v>0.88461538461538458</c:v>
                </c:pt>
                <c:pt idx="1">
                  <c:v>1</c:v>
                </c:pt>
                <c:pt idx="2">
                  <c:v>0.75</c:v>
                </c:pt>
                <c:pt idx="3">
                  <c:v>0.96666666666666667</c:v>
                </c:pt>
                <c:pt idx="4">
                  <c:v>1</c:v>
                </c:pt>
                <c:pt idx="5">
                  <c:v>0.875</c:v>
                </c:pt>
                <c:pt idx="6">
                  <c:v>0.91666666666666663</c:v>
                </c:pt>
                <c:pt idx="7">
                  <c:v>0.8125</c:v>
                </c:pt>
                <c:pt idx="8">
                  <c:v>0.85</c:v>
                </c:pt>
                <c:pt idx="9">
                  <c:v>0.66666666666666663</c:v>
                </c:pt>
                <c:pt idx="10">
                  <c:v>0.9</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0-6DCD-4A45-9225-750CC55CDD5B}"/>
            </c:ext>
          </c:extLst>
        </c:ser>
        <c:ser>
          <c:idx val="0"/>
          <c:order val="1"/>
          <c:tx>
            <c:strRef>
              <c:f>'Run Chart StaffGrp'!$D$4</c:f>
              <c:strCache>
                <c:ptCount val="1"/>
                <c:pt idx="0">
                  <c:v>Baseline Median</c:v>
                </c:pt>
              </c:strCache>
            </c:strRef>
          </c:tx>
          <c:spPr>
            <a:ln w="19050" cap="rnd">
              <a:solidFill>
                <a:schemeClr val="accent2"/>
              </a:solidFill>
              <a:round/>
            </a:ln>
            <a:effectLst/>
          </c:spPr>
          <c:marker>
            <c:symbol val="none"/>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StaffGrp'!$D$5:$D$92</c:f>
              <c:numCache>
                <c:formatCode>0.0</c:formatCode>
                <c:ptCount val="88"/>
                <c:pt idx="0">
                  <c:v>0.92564102564102568</c:v>
                </c:pt>
                <c:pt idx="1">
                  <c:v>0.92564102564102568</c:v>
                </c:pt>
                <c:pt idx="2">
                  <c:v>0.92564102564102568</c:v>
                </c:pt>
                <c:pt idx="3">
                  <c:v>0.92564102564102568</c:v>
                </c:pt>
                <c:pt idx="4">
                  <c:v>0.92564102564102568</c:v>
                </c:pt>
                <c:pt idx="5">
                  <c:v>0.92564102564102568</c:v>
                </c:pt>
                <c:pt idx="6">
                  <c:v>0.92564102564102568</c:v>
                </c:pt>
                <c:pt idx="7">
                  <c:v>0.92564102564102568</c:v>
                </c:pt>
                <c:pt idx="8">
                  <c:v>0.92564102564102568</c:v>
                </c:pt>
                <c:pt idx="9">
                  <c:v>0.92564102564102568</c:v>
                </c:pt>
                <c:pt idx="10">
                  <c:v>0.92564102564102568</c:v>
                </c:pt>
                <c:pt idx="11">
                  <c:v>0.92564102564102568</c:v>
                </c:pt>
              </c:numCache>
            </c:numRef>
          </c:val>
          <c:smooth val="0"/>
          <c:extLst>
            <c:ext xmlns:c16="http://schemas.microsoft.com/office/drawing/2014/chart" uri="{C3380CC4-5D6E-409C-BE32-E72D297353CC}">
              <c16:uniqueId val="{00000001-6DCD-4A45-9225-750CC55CDD5B}"/>
            </c:ext>
          </c:extLst>
        </c:ser>
        <c:ser>
          <c:idx val="2"/>
          <c:order val="2"/>
          <c:tx>
            <c:strRef>
              <c:f>'Run Chart StaffGrp'!$E$4</c:f>
              <c:strCache>
                <c:ptCount val="1"/>
                <c:pt idx="0">
                  <c:v>Extended Median</c:v>
                </c:pt>
              </c:strCache>
            </c:strRef>
          </c:tx>
          <c:spPr>
            <a:ln w="19050" cap="rnd">
              <a:solidFill>
                <a:schemeClr val="accent2"/>
              </a:solidFill>
              <a:prstDash val="sysDash"/>
              <a:round/>
            </a:ln>
            <a:effectLst/>
          </c:spPr>
          <c:marker>
            <c:symbol val="none"/>
          </c:marker>
          <c:dLbls>
            <c:dLbl>
              <c:idx val="10"/>
              <c:tx>
                <c:rich>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r>
                      <a:rPr lang="en-US"/>
                      <a:t>Baseline</a:t>
                    </a:r>
                    <a:r>
                      <a:rPr lang="en-US" baseline="0"/>
                      <a:t> median = </a:t>
                    </a:r>
                    <a:fld id="{519CEA08-CAA6-48CA-907F-C8EC308567EE}" type="VALUE">
                      <a:rPr lang="en-US"/>
                      <a:pPr>
                        <a:defRPr sz="900" b="0" i="0" u="none" strike="noStrike" kern="1200" baseline="0">
                          <a:solidFill>
                            <a:sysClr val="windowText" lastClr="000000"/>
                          </a:solidFill>
                          <a:latin typeface="+mn-lt"/>
                          <a:ea typeface="+mn-ea"/>
                          <a:cs typeface="+mn-cs"/>
                        </a:defRPr>
                      </a:pPr>
                      <a:t>[VALUE]</a:t>
                    </a:fld>
                    <a:endParaRPr lang="en-US" baseline="0"/>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DCD-4A45-9225-750CC55CDD5B}"/>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StaffGrp'!$E$5:$E$92</c:f>
              <c:numCache>
                <c:formatCode>General</c:formatCode>
                <c:ptCount val="88"/>
                <c:pt idx="11" formatCode="0.0">
                  <c:v>0.92564102564102568</c:v>
                </c:pt>
                <c:pt idx="12" formatCode="0.0">
                  <c:v>0.92564102564102568</c:v>
                </c:pt>
                <c:pt idx="13" formatCode="0.0">
                  <c:v>0.92564102564102568</c:v>
                </c:pt>
                <c:pt idx="14" formatCode="0.0">
                  <c:v>0.92564102564102568</c:v>
                </c:pt>
                <c:pt idx="15" formatCode="0.0">
                  <c:v>0.92564102564102568</c:v>
                </c:pt>
                <c:pt idx="16" formatCode="0.0">
                  <c:v>0.92564102564102568</c:v>
                </c:pt>
                <c:pt idx="17" formatCode="0.0">
                  <c:v>0.92564102564102568</c:v>
                </c:pt>
                <c:pt idx="18" formatCode="0.0">
                  <c:v>0.92564102564102568</c:v>
                </c:pt>
                <c:pt idx="19" formatCode="0.0">
                  <c:v>0.92564102564102568</c:v>
                </c:pt>
                <c:pt idx="20" formatCode="0.0">
                  <c:v>0.92564102564102568</c:v>
                </c:pt>
                <c:pt idx="21" formatCode="0.0">
                  <c:v>0.92564102564102568</c:v>
                </c:pt>
                <c:pt idx="22" formatCode="0.0">
                  <c:v>0.92564102564102568</c:v>
                </c:pt>
                <c:pt idx="23" formatCode="0.0">
                  <c:v>0.92564102564102568</c:v>
                </c:pt>
                <c:pt idx="24" formatCode="0.0">
                  <c:v>0.92564102564102568</c:v>
                </c:pt>
                <c:pt idx="25" formatCode="0.0">
                  <c:v>0.92564102564102568</c:v>
                </c:pt>
                <c:pt idx="26" formatCode="0.0">
                  <c:v>0.92564102564102568</c:v>
                </c:pt>
                <c:pt idx="27" formatCode="0.0">
                  <c:v>0.92564102564102568</c:v>
                </c:pt>
                <c:pt idx="28" formatCode="0.0">
                  <c:v>0.92564102564102568</c:v>
                </c:pt>
                <c:pt idx="29" formatCode="0.0">
                  <c:v>0.92564102564102568</c:v>
                </c:pt>
                <c:pt idx="30" formatCode="0.0">
                  <c:v>0.92564102564102568</c:v>
                </c:pt>
                <c:pt idx="31" formatCode="0.0">
                  <c:v>0.92564102564102568</c:v>
                </c:pt>
                <c:pt idx="32" formatCode="0.0">
                  <c:v>0.92564102564102568</c:v>
                </c:pt>
                <c:pt idx="33" formatCode="0.0">
                  <c:v>0.92564102564102568</c:v>
                </c:pt>
                <c:pt idx="34" formatCode="0.0">
                  <c:v>0.92564102564102568</c:v>
                </c:pt>
                <c:pt idx="35" formatCode="0.0">
                  <c:v>0.92564102564102568</c:v>
                </c:pt>
                <c:pt idx="36" formatCode="0.0">
                  <c:v>0.92564102564102568</c:v>
                </c:pt>
                <c:pt idx="37" formatCode="0.0">
                  <c:v>0.92564102564102568</c:v>
                </c:pt>
                <c:pt idx="38" formatCode="0.0">
                  <c:v>0.92564102564102568</c:v>
                </c:pt>
                <c:pt idx="39" formatCode="0.0">
                  <c:v>0.92564102564102568</c:v>
                </c:pt>
                <c:pt idx="40" formatCode="0.0">
                  <c:v>0.92564102564102568</c:v>
                </c:pt>
                <c:pt idx="41" formatCode="0.0">
                  <c:v>0.92564102564102568</c:v>
                </c:pt>
                <c:pt idx="42" formatCode="0.0">
                  <c:v>0.92564102564102568</c:v>
                </c:pt>
                <c:pt idx="43" formatCode="0.0">
                  <c:v>0.92564102564102568</c:v>
                </c:pt>
                <c:pt idx="44" formatCode="0.0">
                  <c:v>0.92564102564102568</c:v>
                </c:pt>
                <c:pt idx="45" formatCode="0.0">
                  <c:v>0.92564102564102568</c:v>
                </c:pt>
                <c:pt idx="46" formatCode="0.0">
                  <c:v>0.92564102564102568</c:v>
                </c:pt>
                <c:pt idx="47" formatCode="0.0">
                  <c:v>0.92564102564102568</c:v>
                </c:pt>
                <c:pt idx="48" formatCode="0.0">
                  <c:v>0.92564102564102568</c:v>
                </c:pt>
                <c:pt idx="49" formatCode="0.0">
                  <c:v>0.92564102564102568</c:v>
                </c:pt>
                <c:pt idx="50" formatCode="0.0">
                  <c:v>0.92564102564102568</c:v>
                </c:pt>
                <c:pt idx="51" formatCode="0.0">
                  <c:v>0.92564102564102568</c:v>
                </c:pt>
                <c:pt idx="52" formatCode="0.0">
                  <c:v>0.92564102564102568</c:v>
                </c:pt>
                <c:pt idx="53" formatCode="0.0">
                  <c:v>0.92564102564102568</c:v>
                </c:pt>
                <c:pt idx="54" formatCode="0.0">
                  <c:v>0.92564102564102568</c:v>
                </c:pt>
                <c:pt idx="55" formatCode="0.0">
                  <c:v>0.92564102564102568</c:v>
                </c:pt>
                <c:pt idx="56" formatCode="0.0">
                  <c:v>0.92564102564102568</c:v>
                </c:pt>
                <c:pt idx="57" formatCode="0.0">
                  <c:v>0.92564102564102568</c:v>
                </c:pt>
                <c:pt idx="58" formatCode="0.0">
                  <c:v>0.92564102564102568</c:v>
                </c:pt>
                <c:pt idx="59" formatCode="0.0">
                  <c:v>0.92564102564102568</c:v>
                </c:pt>
                <c:pt idx="60" formatCode="0.0">
                  <c:v>0.92564102564102568</c:v>
                </c:pt>
                <c:pt idx="61" formatCode="0.0">
                  <c:v>0.92564102564102568</c:v>
                </c:pt>
                <c:pt idx="62" formatCode="0.0">
                  <c:v>0.92564102564102568</c:v>
                </c:pt>
                <c:pt idx="63" formatCode="0.0">
                  <c:v>0.92564102564102568</c:v>
                </c:pt>
                <c:pt idx="64" formatCode="0.0">
                  <c:v>0.92564102564102568</c:v>
                </c:pt>
                <c:pt idx="65" formatCode="0.0">
                  <c:v>0.92564102564102568</c:v>
                </c:pt>
                <c:pt idx="66" formatCode="0.0">
                  <c:v>0.92564102564102568</c:v>
                </c:pt>
                <c:pt idx="67" formatCode="0.0">
                  <c:v>0.92564102564102568</c:v>
                </c:pt>
                <c:pt idx="68" formatCode="0.0">
                  <c:v>0.92564102564102568</c:v>
                </c:pt>
                <c:pt idx="69" formatCode="0.0">
                  <c:v>0.92564102564102568</c:v>
                </c:pt>
                <c:pt idx="70" formatCode="0.0">
                  <c:v>0.92564102564102568</c:v>
                </c:pt>
                <c:pt idx="71" formatCode="0.0">
                  <c:v>0.92564102564102568</c:v>
                </c:pt>
                <c:pt idx="72" formatCode="0.0">
                  <c:v>0.92564102564102568</c:v>
                </c:pt>
                <c:pt idx="73" formatCode="0.0">
                  <c:v>0.92564102564102568</c:v>
                </c:pt>
                <c:pt idx="74" formatCode="0.0">
                  <c:v>0.92564102564102568</c:v>
                </c:pt>
                <c:pt idx="75" formatCode="0.0">
                  <c:v>0.92564102564102568</c:v>
                </c:pt>
                <c:pt idx="76" formatCode="0.0">
                  <c:v>0.92564102564102568</c:v>
                </c:pt>
                <c:pt idx="77" formatCode="0.0">
                  <c:v>0.92564102564102568</c:v>
                </c:pt>
                <c:pt idx="78" formatCode="0.0">
                  <c:v>0.92564102564102568</c:v>
                </c:pt>
                <c:pt idx="79" formatCode="0.0">
                  <c:v>0.92564102564102568</c:v>
                </c:pt>
                <c:pt idx="80" formatCode="0.0">
                  <c:v>0.92564102564102568</c:v>
                </c:pt>
                <c:pt idx="81" formatCode="0.0">
                  <c:v>0.92564102564102568</c:v>
                </c:pt>
                <c:pt idx="82" formatCode="0.0">
                  <c:v>0.92564102564102568</c:v>
                </c:pt>
                <c:pt idx="83" formatCode="0.0">
                  <c:v>0.92564102564102568</c:v>
                </c:pt>
                <c:pt idx="84" formatCode="0.0">
                  <c:v>0.92564102564102568</c:v>
                </c:pt>
                <c:pt idx="85" formatCode="0.0">
                  <c:v>0.92564102564102568</c:v>
                </c:pt>
                <c:pt idx="86" formatCode="0.0">
                  <c:v>0.92564102564102568</c:v>
                </c:pt>
                <c:pt idx="87" formatCode="0.0">
                  <c:v>0.92564102564102568</c:v>
                </c:pt>
              </c:numCache>
            </c:numRef>
          </c:val>
          <c:smooth val="0"/>
          <c:extLst>
            <c:ext xmlns:c16="http://schemas.microsoft.com/office/drawing/2014/chart" uri="{C3380CC4-5D6E-409C-BE32-E72D297353CC}">
              <c16:uniqueId val="{00000003-6DCD-4A45-9225-750CC55CDD5B}"/>
            </c:ext>
          </c:extLst>
        </c:ser>
        <c:ser>
          <c:idx val="3"/>
          <c:order val="3"/>
          <c:tx>
            <c:strRef>
              <c:f>'Run Chart StaffGrp'!$F$4</c:f>
              <c:strCache>
                <c:ptCount val="1"/>
                <c:pt idx="0">
                  <c:v>New Median</c:v>
                </c:pt>
              </c:strCache>
            </c:strRef>
          </c:tx>
          <c:spPr>
            <a:ln w="19050" cap="rnd">
              <a:solidFill>
                <a:schemeClr val="accent2"/>
              </a:solidFill>
              <a:round/>
            </a:ln>
            <a:effectLst/>
          </c:spPr>
          <c:marker>
            <c:symbol val="none"/>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StaffGrp'!$F$5:$F$92</c:f>
              <c:numCache>
                <c:formatCode>General</c:formatCode>
                <c:ptCount val="88"/>
              </c:numCache>
            </c:numRef>
          </c:val>
          <c:smooth val="0"/>
          <c:extLst>
            <c:ext xmlns:c16="http://schemas.microsoft.com/office/drawing/2014/chart" uri="{C3380CC4-5D6E-409C-BE32-E72D297353CC}">
              <c16:uniqueId val="{00000004-6DCD-4A45-9225-750CC55CDD5B}"/>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5-6DCD-4A45-9225-750CC55CDD5B}"/>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6DCD-4A45-9225-750CC55CDD5B}"/>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7-6DCD-4A45-9225-750CC55CDD5B}"/>
            </c:ext>
          </c:extLst>
        </c:ser>
        <c:ser>
          <c:idx val="7"/>
          <c:order val="7"/>
          <c:tx>
            <c:v>Label series</c:v>
          </c:tx>
          <c:spPr>
            <a:ln>
              <a:no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CD-4A45-9225-750CC55CDD5B}"/>
                </c:ext>
              </c:extLst>
            </c:dLbl>
            <c:dLbl>
              <c:idx val="1"/>
              <c:tx>
                <c:rich>
                  <a:bodyPr/>
                  <a:lstStyle/>
                  <a:p>
                    <a:fld id="{A800A0C6-8C28-44C2-9878-7FE06EE3970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DCD-4A45-9225-750CC55CDD5B}"/>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CD-4A45-9225-750CC55CDD5B}"/>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CD-4A45-9225-750CC55CDD5B}"/>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CD-4A45-9225-750CC55CDD5B}"/>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DCD-4A45-9225-750CC55CDD5B}"/>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DCD-4A45-9225-750CC55CDD5B}"/>
                </c:ext>
              </c:extLst>
            </c:dLbl>
            <c:dLbl>
              <c:idx val="7"/>
              <c:tx>
                <c:rich>
                  <a:bodyPr/>
                  <a:lstStyle/>
                  <a:p>
                    <a:fld id="{EB23D8A7-8E6C-4A85-8D49-A80543342E0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DCD-4A45-9225-750CC55CDD5B}"/>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DCD-4A45-9225-750CC55CDD5B}"/>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DCD-4A45-9225-750CC55CDD5B}"/>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DCD-4A45-9225-750CC55CDD5B}"/>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DCD-4A45-9225-750CC55CDD5B}"/>
                </c:ext>
              </c:extLst>
            </c:dLbl>
            <c:dLbl>
              <c:idx val="12"/>
              <c:tx>
                <c:rich>
                  <a:bodyPr/>
                  <a:lstStyle/>
                  <a:p>
                    <a:fld id="{33DD4718-6D93-4223-9642-DE011A77F20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6DCD-4A45-9225-750CC55CDD5B}"/>
                </c:ext>
              </c:extLst>
            </c:dLbl>
            <c:dLbl>
              <c:idx val="13"/>
              <c:tx>
                <c:rich>
                  <a:bodyPr/>
                  <a:lstStyle/>
                  <a:p>
                    <a:fld id="{000FB76D-0C98-4368-93A5-AD907078FD3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6DCD-4A45-9225-750CC55CDD5B}"/>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DCD-4A45-9225-750CC55CDD5B}"/>
                </c:ext>
              </c:extLst>
            </c:dLbl>
            <c:dLbl>
              <c:idx val="15"/>
              <c:tx>
                <c:rich>
                  <a:bodyPr/>
                  <a:lstStyle/>
                  <a:p>
                    <a:fld id="{C19E5823-2EB3-497D-87BD-D5C7C48A15F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6DCD-4A45-9225-750CC55CDD5B}"/>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DCD-4A45-9225-750CC55CDD5B}"/>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DCD-4A45-9225-750CC55CDD5B}"/>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DCD-4A45-9225-750CC55CDD5B}"/>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DCD-4A45-9225-750CC55CDD5B}"/>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DCD-4A45-9225-750CC55CDD5B}"/>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DCD-4A45-9225-750CC55CDD5B}"/>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DCD-4A45-9225-750CC55CDD5B}"/>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DCD-4A45-9225-750CC55CDD5B}"/>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DCD-4A45-9225-750CC55CDD5B}"/>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DCD-4A45-9225-750CC55CDD5B}"/>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DCD-4A45-9225-750CC55CDD5B}"/>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DCD-4A45-9225-750CC55CDD5B}"/>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DCD-4A45-9225-750CC55CDD5B}"/>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DCD-4A45-9225-750CC55CDD5B}"/>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DCD-4A45-9225-750CC55CDD5B}"/>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DCD-4A45-9225-750CC55CDD5B}"/>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DCD-4A45-9225-750CC55CDD5B}"/>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DCD-4A45-9225-750CC55CDD5B}"/>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DCD-4A45-9225-750CC55CDD5B}"/>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DCD-4A45-9225-750CC55CDD5B}"/>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DCD-4A45-9225-750CC55CDD5B}"/>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DCD-4A45-9225-750CC55CDD5B}"/>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DCD-4A45-9225-750CC55CDD5B}"/>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DCD-4A45-9225-750CC55CDD5B}"/>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DCD-4A45-9225-750CC55CDD5B}"/>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DCD-4A45-9225-750CC55CDD5B}"/>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DCD-4A45-9225-750CC55CDD5B}"/>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DCD-4A45-9225-750CC55CDD5B}"/>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DCD-4A45-9225-750CC55CDD5B}"/>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DCD-4A45-9225-750CC55CDD5B}"/>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DCD-4A45-9225-750CC55CDD5B}"/>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6DCD-4A45-9225-750CC55CDD5B}"/>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DCD-4A45-9225-750CC55CDD5B}"/>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DCD-4A45-9225-750CC55CDD5B}"/>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DCD-4A45-9225-750CC55CDD5B}"/>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6DCD-4A45-9225-750CC55CDD5B}"/>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6DCD-4A45-9225-750CC55CDD5B}"/>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DCD-4A45-9225-750CC55CDD5B}"/>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6DCD-4A45-9225-750CC55CDD5B}"/>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6DCD-4A45-9225-750CC55CDD5B}"/>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6DCD-4A45-9225-750CC55CDD5B}"/>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6DCD-4A45-9225-750CC55CDD5B}"/>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6DCD-4A45-9225-750CC55CDD5B}"/>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6DCD-4A45-9225-750CC55CDD5B}"/>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6DCD-4A45-9225-750CC55CDD5B}"/>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6DCD-4A45-9225-750CC55CDD5B}"/>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6DCD-4A45-9225-750CC55CDD5B}"/>
                </c:ext>
              </c:extLst>
            </c:dLbl>
            <c:dLbl>
              <c:idx val="63"/>
              <c:tx>
                <c:rich>
                  <a:bodyPr/>
                  <a:lstStyle/>
                  <a:p>
                    <a:fld id="{9529C774-8DB4-42C8-ABD5-DB7ACBE08B5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6DCD-4A45-9225-750CC55CDD5B}"/>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6DCD-4A45-9225-750CC55CDD5B}"/>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6DCD-4A45-9225-750CC55CDD5B}"/>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6DCD-4A45-9225-750CC55CDD5B}"/>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6DCD-4A45-9225-750CC55CDD5B}"/>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6DCD-4A45-9225-750CC55CDD5B}"/>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6DCD-4A45-9225-750CC55CDD5B}"/>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6DCD-4A45-9225-750CC55CDD5B}"/>
                </c:ext>
              </c:extLst>
            </c:dLbl>
            <c:dLbl>
              <c:idx val="7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6DCD-4A45-9225-750CC55CDD5B}"/>
                </c:ext>
              </c:extLst>
            </c:dLbl>
            <c:dLbl>
              <c:idx val="7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6DCD-4A45-9225-750CC55CDD5B}"/>
                </c:ext>
              </c:extLst>
            </c:dLbl>
            <c:dLbl>
              <c:idx val="7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6DCD-4A45-9225-750CC55CDD5B}"/>
                </c:ext>
              </c:extLst>
            </c:dLbl>
            <c:dLbl>
              <c:idx val="7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6DCD-4A45-9225-750CC55CDD5B}"/>
                </c:ext>
              </c:extLst>
            </c:dLbl>
            <c:dLbl>
              <c:idx val="7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6DCD-4A45-9225-750CC55CDD5B}"/>
                </c:ext>
              </c:extLst>
            </c:dLbl>
            <c:dLbl>
              <c:idx val="7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6DCD-4A45-9225-750CC55CDD5B}"/>
                </c:ext>
              </c:extLst>
            </c:dLbl>
            <c:dLbl>
              <c:idx val="7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6DCD-4A45-9225-750CC55CDD5B}"/>
                </c:ext>
              </c:extLst>
            </c:dLbl>
            <c:dLbl>
              <c:idx val="7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6DCD-4A45-9225-750CC55CDD5B}"/>
                </c:ext>
              </c:extLst>
            </c:dLbl>
            <c:dLbl>
              <c:idx val="7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6DCD-4A45-9225-750CC55CDD5B}"/>
                </c:ext>
              </c:extLst>
            </c:dLbl>
            <c:dLbl>
              <c:idx val="8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6DCD-4A45-9225-750CC55CDD5B}"/>
                </c:ext>
              </c:extLst>
            </c:dLbl>
            <c:dLbl>
              <c:idx val="8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6DCD-4A45-9225-750CC55CDD5B}"/>
                </c:ext>
              </c:extLst>
            </c:dLbl>
            <c:dLbl>
              <c:idx val="8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6DCD-4A45-9225-750CC55CDD5B}"/>
                </c:ext>
              </c:extLst>
            </c:dLbl>
            <c:dLbl>
              <c:idx val="8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6DCD-4A45-9225-750CC55CDD5B}"/>
                </c:ext>
              </c:extLst>
            </c:dLbl>
            <c:dLbl>
              <c:idx val="8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6DCD-4A45-9225-750CC55CDD5B}"/>
                </c:ext>
              </c:extLst>
            </c:dLbl>
            <c:dLbl>
              <c:idx val="8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6DCD-4A45-9225-750CC55CDD5B}"/>
                </c:ext>
              </c:extLst>
            </c:dLbl>
            <c:dLbl>
              <c:idx val="8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6DCD-4A45-9225-750CC55CDD5B}"/>
                </c:ext>
              </c:extLst>
            </c:dLbl>
            <c:dLbl>
              <c:idx val="8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6DCD-4A45-9225-750CC55CDD5B}"/>
                </c:ext>
              </c:extLst>
            </c:dLbl>
            <c:spPr>
              <a:solidFill>
                <a:schemeClr val="bg1">
                  <a:alpha val="68000"/>
                </a:schemeClr>
              </a:solidFill>
              <a:ln>
                <a:noFill/>
              </a:ln>
              <a:effectLst/>
            </c:spPr>
            <c:txPr>
              <a:bodyPr wrap="square" lIns="38100" tIns="19050" rIns="38100" bIns="19050" anchor="ctr">
                <a:spAutoFit/>
              </a:bodyPr>
              <a:lstStyle/>
              <a:p>
                <a:pPr>
                  <a:defRPr sz="105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'Run Chart StaffGrp'!$A$5:$A$92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StaffGrp'!$T$5:$T$92</c:f>
              <c:numCache>
                <c:formatCode>General</c:formatCode>
                <c:ptCount val="88"/>
                <c:pt idx="0">
                  <c:v>0.88461538461538458</c:v>
                </c:pt>
                <c:pt idx="1">
                  <c:v>#N/A</c:v>
                </c:pt>
                <c:pt idx="2">
                  <c:v>0.75</c:v>
                </c:pt>
                <c:pt idx="3">
                  <c:v>#N/A</c:v>
                </c:pt>
                <c:pt idx="4">
                  <c:v>#N/A</c:v>
                </c:pt>
                <c:pt idx="5">
                  <c:v>#N/A</c:v>
                </c:pt>
                <c:pt idx="6">
                  <c:v>#N/A</c:v>
                </c:pt>
                <c:pt idx="7">
                  <c:v>#N/A</c:v>
                </c:pt>
                <c:pt idx="8">
                  <c:v>0.85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StaffGrp'!$J$5:$J$92</c15:f>
                <c15:dlblRangeCache>
                  <c:ptCount val="88"/>
                  <c:pt idx="0">
                    <c:v>Test 1</c:v>
                  </c:pt>
                  <c:pt idx="2">
                    <c:v>Test 2</c:v>
                  </c:pt>
                  <c:pt idx="8">
                    <c:v>Test 3</c:v>
                  </c:pt>
                </c15:dlblRangeCache>
              </c15:datalabelsRange>
            </c:ext>
            <c:ext xmlns:c16="http://schemas.microsoft.com/office/drawing/2014/chart" uri="{C3380CC4-5D6E-409C-BE32-E72D297353CC}">
              <c16:uniqueId val="{00000060-6DCD-4A45-9225-750CC55CDD5B}"/>
            </c:ext>
          </c:extLst>
        </c:ser>
        <c:dLbls>
          <c:showLegendKey val="0"/>
          <c:showVal val="0"/>
          <c:showCatName val="0"/>
          <c:showSerName val="0"/>
          <c:showPercent val="0"/>
          <c:showBubbleSize val="0"/>
        </c:dLbls>
        <c:marker val="1"/>
        <c:smooth val="0"/>
        <c:axId val="157917568"/>
        <c:axId val="157919104"/>
      </c:lineChart>
      <c:dateAx>
        <c:axId val="15791756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9104"/>
        <c:crosses val="autoZero"/>
        <c:auto val="1"/>
        <c:lblOffset val="100"/>
        <c:baseTimeUnit val="days"/>
      </c:dateAx>
      <c:valAx>
        <c:axId val="157919104"/>
        <c:scaling>
          <c:orientation val="minMax"/>
        </c:scaling>
        <c:delete val="0"/>
        <c:axPos val="l"/>
        <c:title>
          <c:tx>
            <c:strRef>
              <c:f>'Run Chart StaffGrp'!$B$4</c:f>
              <c:strCache>
                <c:ptCount val="1"/>
                <c:pt idx="0">
                  <c:v>Percentage visits</c:v>
                </c:pt>
              </c:strCache>
            </c:strRef>
          </c:tx>
          <c:layout>
            <c:manualLayout>
              <c:xMode val="edge"/>
              <c:yMode val="edge"/>
              <c:x val="1.1943266662110883E-2"/>
              <c:y val="0.377300160704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7568"/>
        <c:crosses val="autoZero"/>
        <c:crossBetween val="between"/>
      </c:valAx>
      <c:spPr>
        <a:noFill/>
        <a:ln>
          <a:noFill/>
        </a:ln>
        <a:effectLst/>
      </c:spPr>
    </c:plotArea>
    <c:legend>
      <c:legendPos val="b"/>
      <c:legendEntry>
        <c:idx val="7"/>
        <c:delete val="1"/>
      </c:legendEntry>
      <c:layout>
        <c:manualLayout>
          <c:xMode val="edge"/>
          <c:yMode val="edge"/>
          <c:x val="4.3337443990468013E-3"/>
          <c:y val="0.93523612501126796"/>
          <c:w val="0.79690588235294113"/>
          <c:h val="6.4763888888888885E-2"/>
        </c:manualLayout>
      </c:layout>
      <c:overlay val="0"/>
      <c:spPr>
        <a:noFill/>
        <a:ln w="3175">
          <a:solidFill>
            <a:schemeClr val="bg1">
              <a:lumMod val="6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Script'!$B$3</c:f>
          <c:strCache>
            <c:ptCount val="1"/>
            <c:pt idx="0">
              <c:v>Percentage Home Visits requiring Acute Script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66E-2"/>
          <c:y val="0.10331474057097791"/>
          <c:w val="0.88284119197372324"/>
          <c:h val="0.69085370761877773"/>
        </c:manualLayout>
      </c:layout>
      <c:lineChart>
        <c:grouping val="standard"/>
        <c:varyColors val="0"/>
        <c:ser>
          <c:idx val="1"/>
          <c:order val="0"/>
          <c:tx>
            <c:strRef>
              <c:f>'Run Chart Script'!$C$4</c:f>
              <c:strCache>
                <c:ptCount val="1"/>
                <c:pt idx="0">
                  <c:v>Count</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Script'!$C$5:$C$92</c:f>
              <c:numCache>
                <c:formatCode>0</c:formatCode>
                <c:ptCount val="88"/>
                <c:pt idx="0">
                  <c:v>0.46153846153846156</c:v>
                </c:pt>
                <c:pt idx="1">
                  <c:v>0.5714285714285714</c:v>
                </c:pt>
                <c:pt idx="2">
                  <c:v>0.45833333333333331</c:v>
                </c:pt>
                <c:pt idx="3">
                  <c:v>0.5</c:v>
                </c:pt>
                <c:pt idx="4">
                  <c:v>0.5</c:v>
                </c:pt>
                <c:pt idx="5">
                  <c:v>0.54166666666666663</c:v>
                </c:pt>
                <c:pt idx="6">
                  <c:v>0.41666666666666669</c:v>
                </c:pt>
                <c:pt idx="7">
                  <c:v>0.5625</c:v>
                </c:pt>
                <c:pt idx="8">
                  <c:v>0.5</c:v>
                </c:pt>
                <c:pt idx="9">
                  <c:v>0.51851851851851849</c:v>
                </c:pt>
                <c:pt idx="10">
                  <c:v>0.55000000000000004</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8-6862-4F7E-BECB-713AA5544026}"/>
            </c:ext>
          </c:extLst>
        </c:ser>
        <c:ser>
          <c:idx val="0"/>
          <c:order val="1"/>
          <c:tx>
            <c:strRef>
              <c:f>'Run Chart Script'!$D$4</c:f>
              <c:strCache>
                <c:ptCount val="1"/>
                <c:pt idx="0">
                  <c:v>Baseline Median</c:v>
                </c:pt>
              </c:strCache>
            </c:strRef>
          </c:tx>
          <c:spPr>
            <a:ln w="19050" cap="rnd">
              <a:solidFill>
                <a:schemeClr val="accent2"/>
              </a:solidFill>
              <a:round/>
            </a:ln>
            <a:effectLst/>
          </c:spPr>
          <c:marker>
            <c:symbol val="none"/>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Script'!$D$5:$D$92</c:f>
              <c:numCache>
                <c:formatCode>0.0</c:formatCode>
                <c:ptCount val="88"/>
                <c:pt idx="0">
                  <c:v>0.5</c:v>
                </c:pt>
                <c:pt idx="1">
                  <c:v>0.5</c:v>
                </c:pt>
                <c:pt idx="2">
                  <c:v>0.5</c:v>
                </c:pt>
                <c:pt idx="3">
                  <c:v>0.5</c:v>
                </c:pt>
                <c:pt idx="4">
                  <c:v>0.5</c:v>
                </c:pt>
                <c:pt idx="5">
                  <c:v>0.5</c:v>
                </c:pt>
                <c:pt idx="6">
                  <c:v>0.5</c:v>
                </c:pt>
                <c:pt idx="7">
                  <c:v>0.5</c:v>
                </c:pt>
                <c:pt idx="8">
                  <c:v>0.5</c:v>
                </c:pt>
                <c:pt idx="9">
                  <c:v>0.5</c:v>
                </c:pt>
                <c:pt idx="10">
                  <c:v>0.5</c:v>
                </c:pt>
                <c:pt idx="11">
                  <c:v>0.5</c:v>
                </c:pt>
              </c:numCache>
            </c:numRef>
          </c:val>
          <c:smooth val="0"/>
          <c:extLst>
            <c:ext xmlns:c16="http://schemas.microsoft.com/office/drawing/2014/chart" uri="{C3380CC4-5D6E-409C-BE32-E72D297353CC}">
              <c16:uniqueId val="{00000059-6862-4F7E-BECB-713AA5544026}"/>
            </c:ext>
          </c:extLst>
        </c:ser>
        <c:ser>
          <c:idx val="2"/>
          <c:order val="2"/>
          <c:tx>
            <c:strRef>
              <c:f>'Run Chart Script'!$E$4</c:f>
              <c:strCache>
                <c:ptCount val="1"/>
                <c:pt idx="0">
                  <c:v>Extended Median</c:v>
                </c:pt>
              </c:strCache>
            </c:strRef>
          </c:tx>
          <c:spPr>
            <a:ln w="19050" cap="rnd">
              <a:solidFill>
                <a:schemeClr val="accent2"/>
              </a:solidFill>
              <a:prstDash val="sysDash"/>
              <a:round/>
            </a:ln>
            <a:effectLst/>
          </c:spPr>
          <c:marker>
            <c:symbol val="none"/>
          </c:marker>
          <c:dLbls>
            <c:dLbl>
              <c:idx val="10"/>
              <c:tx>
                <c:rich>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r>
                      <a:rPr lang="en-US"/>
                      <a:t>Baseline</a:t>
                    </a:r>
                    <a:r>
                      <a:rPr lang="en-US" baseline="0"/>
                      <a:t> median = </a:t>
                    </a:r>
                    <a:fld id="{519CEA08-CAA6-48CA-907F-C8EC308567EE}" type="VALUE">
                      <a:rPr lang="en-US"/>
                      <a:pPr>
                        <a:defRPr sz="900" b="0" i="0" u="none" strike="noStrike" kern="1200" baseline="0">
                          <a:solidFill>
                            <a:sysClr val="windowText" lastClr="000000"/>
                          </a:solidFill>
                          <a:latin typeface="+mn-lt"/>
                          <a:ea typeface="+mn-ea"/>
                          <a:cs typeface="+mn-cs"/>
                        </a:defRPr>
                      </a:pPr>
                      <a:t>[VALUE]</a:t>
                    </a:fld>
                    <a:endParaRPr lang="en-US" baseline="0"/>
                  </a:p>
                </c:rich>
              </c:tx>
              <c:numFmt formatCode="0.0%" sourceLinked="0"/>
              <c:spPr>
                <a:solidFill>
                  <a:schemeClr val="bg1">
                    <a:alpha val="68000"/>
                  </a:schemeClr>
                </a:solid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E3B-4D1A-B54B-1BCDFCA49FF4}"/>
                </c:ext>
              </c:extLst>
            </c:dLbl>
            <c:spPr>
              <a:solidFill>
                <a:schemeClr val="bg1">
                  <a:alpha val="68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Script'!$E$5:$E$92</c:f>
              <c:numCache>
                <c:formatCode>General</c:formatCode>
                <c:ptCount val="88"/>
                <c:pt idx="11" formatCode="0.0">
                  <c:v>0.5</c:v>
                </c:pt>
                <c:pt idx="12" formatCode="0.0">
                  <c:v>0.5</c:v>
                </c:pt>
                <c:pt idx="13" formatCode="0.0">
                  <c:v>0.5</c:v>
                </c:pt>
                <c:pt idx="14" formatCode="0.0">
                  <c:v>0.5</c:v>
                </c:pt>
                <c:pt idx="15" formatCode="0.0">
                  <c:v>0.5</c:v>
                </c:pt>
                <c:pt idx="16" formatCode="0.0">
                  <c:v>0.5</c:v>
                </c:pt>
                <c:pt idx="17" formatCode="0.0">
                  <c:v>0.5</c:v>
                </c:pt>
                <c:pt idx="18" formatCode="0.0">
                  <c:v>0.5</c:v>
                </c:pt>
                <c:pt idx="19" formatCode="0.0">
                  <c:v>0.5</c:v>
                </c:pt>
                <c:pt idx="20" formatCode="0.0">
                  <c:v>0.5</c:v>
                </c:pt>
                <c:pt idx="21" formatCode="0.0">
                  <c:v>0.5</c:v>
                </c:pt>
                <c:pt idx="22" formatCode="0.0">
                  <c:v>0.5</c:v>
                </c:pt>
                <c:pt idx="23" formatCode="0.0">
                  <c:v>0.5</c:v>
                </c:pt>
                <c:pt idx="24" formatCode="0.0">
                  <c:v>0.5</c:v>
                </c:pt>
                <c:pt idx="25" formatCode="0.0">
                  <c:v>0.5</c:v>
                </c:pt>
                <c:pt idx="26" formatCode="0.0">
                  <c:v>0.5</c:v>
                </c:pt>
                <c:pt idx="27" formatCode="0.0">
                  <c:v>0.5</c:v>
                </c:pt>
                <c:pt idx="28" formatCode="0.0">
                  <c:v>0.5</c:v>
                </c:pt>
                <c:pt idx="29" formatCode="0.0">
                  <c:v>0.5</c:v>
                </c:pt>
                <c:pt idx="30" formatCode="0.0">
                  <c:v>0.5</c:v>
                </c:pt>
                <c:pt idx="31" formatCode="0.0">
                  <c:v>0.5</c:v>
                </c:pt>
                <c:pt idx="32" formatCode="0.0">
                  <c:v>0.5</c:v>
                </c:pt>
                <c:pt idx="33" formatCode="0.0">
                  <c:v>0.5</c:v>
                </c:pt>
                <c:pt idx="34" formatCode="0.0">
                  <c:v>0.5</c:v>
                </c:pt>
                <c:pt idx="35" formatCode="0.0">
                  <c:v>0.5</c:v>
                </c:pt>
                <c:pt idx="36" formatCode="0.0">
                  <c:v>0.5</c:v>
                </c:pt>
                <c:pt idx="37" formatCode="0.0">
                  <c:v>0.5</c:v>
                </c:pt>
                <c:pt idx="38" formatCode="0.0">
                  <c:v>0.5</c:v>
                </c:pt>
                <c:pt idx="39" formatCode="0.0">
                  <c:v>0.5</c:v>
                </c:pt>
                <c:pt idx="40" formatCode="0.0">
                  <c:v>0.5</c:v>
                </c:pt>
                <c:pt idx="41" formatCode="0.0">
                  <c:v>0.5</c:v>
                </c:pt>
                <c:pt idx="42" formatCode="0.0">
                  <c:v>0.5</c:v>
                </c:pt>
                <c:pt idx="43" formatCode="0.0">
                  <c:v>0.5</c:v>
                </c:pt>
                <c:pt idx="44" formatCode="0.0">
                  <c:v>0.5</c:v>
                </c:pt>
                <c:pt idx="45" formatCode="0.0">
                  <c:v>0.5</c:v>
                </c:pt>
                <c:pt idx="46" formatCode="0.0">
                  <c:v>0.5</c:v>
                </c:pt>
                <c:pt idx="47" formatCode="0.0">
                  <c:v>0.5</c:v>
                </c:pt>
                <c:pt idx="48" formatCode="0.0">
                  <c:v>0.5</c:v>
                </c:pt>
                <c:pt idx="49" formatCode="0.0">
                  <c:v>0.5</c:v>
                </c:pt>
                <c:pt idx="50" formatCode="0.0">
                  <c:v>0.5</c:v>
                </c:pt>
                <c:pt idx="51" formatCode="0.0">
                  <c:v>0.5</c:v>
                </c:pt>
                <c:pt idx="52" formatCode="0.0">
                  <c:v>0.5</c:v>
                </c:pt>
                <c:pt idx="53" formatCode="0.0">
                  <c:v>0.5</c:v>
                </c:pt>
                <c:pt idx="54" formatCode="0.0">
                  <c:v>0.5</c:v>
                </c:pt>
                <c:pt idx="55" formatCode="0.0">
                  <c:v>0.5</c:v>
                </c:pt>
                <c:pt idx="56" formatCode="0.0">
                  <c:v>0.5</c:v>
                </c:pt>
                <c:pt idx="57" formatCode="0.0">
                  <c:v>0.5</c:v>
                </c:pt>
                <c:pt idx="58" formatCode="0.0">
                  <c:v>0.5</c:v>
                </c:pt>
                <c:pt idx="59" formatCode="0.0">
                  <c:v>0.5</c:v>
                </c:pt>
                <c:pt idx="60" formatCode="0.0">
                  <c:v>0.5</c:v>
                </c:pt>
                <c:pt idx="61" formatCode="0.0">
                  <c:v>0.5</c:v>
                </c:pt>
                <c:pt idx="62" formatCode="0.0">
                  <c:v>0.5</c:v>
                </c:pt>
                <c:pt idx="63" formatCode="0.0">
                  <c:v>0.5</c:v>
                </c:pt>
                <c:pt idx="64" formatCode="0.0">
                  <c:v>0.5</c:v>
                </c:pt>
                <c:pt idx="65" formatCode="0.0">
                  <c:v>0.5</c:v>
                </c:pt>
                <c:pt idx="66" formatCode="0.0">
                  <c:v>0.5</c:v>
                </c:pt>
                <c:pt idx="67" formatCode="0.0">
                  <c:v>0.5</c:v>
                </c:pt>
                <c:pt idx="68" formatCode="0.0">
                  <c:v>0.5</c:v>
                </c:pt>
                <c:pt idx="69" formatCode="0.0">
                  <c:v>0.5</c:v>
                </c:pt>
                <c:pt idx="70" formatCode="0.0">
                  <c:v>0.5</c:v>
                </c:pt>
                <c:pt idx="71" formatCode="0.0">
                  <c:v>0.5</c:v>
                </c:pt>
                <c:pt idx="72" formatCode="0.0">
                  <c:v>0.5</c:v>
                </c:pt>
                <c:pt idx="73" formatCode="0.0">
                  <c:v>0.5</c:v>
                </c:pt>
                <c:pt idx="74" formatCode="0.0">
                  <c:v>0.5</c:v>
                </c:pt>
                <c:pt idx="75" formatCode="0.0">
                  <c:v>0.5</c:v>
                </c:pt>
                <c:pt idx="76" formatCode="0.0">
                  <c:v>0.5</c:v>
                </c:pt>
                <c:pt idx="77" formatCode="0.0">
                  <c:v>0.5</c:v>
                </c:pt>
                <c:pt idx="78" formatCode="0.0">
                  <c:v>0.5</c:v>
                </c:pt>
                <c:pt idx="79" formatCode="0.0">
                  <c:v>0.5</c:v>
                </c:pt>
                <c:pt idx="80" formatCode="0.0">
                  <c:v>0.5</c:v>
                </c:pt>
                <c:pt idx="81" formatCode="0.0">
                  <c:v>0.5</c:v>
                </c:pt>
                <c:pt idx="82" formatCode="0.0">
                  <c:v>0.5</c:v>
                </c:pt>
                <c:pt idx="83" formatCode="0.0">
                  <c:v>0.5</c:v>
                </c:pt>
                <c:pt idx="84" formatCode="0.0">
                  <c:v>0.5</c:v>
                </c:pt>
                <c:pt idx="85" formatCode="0.0">
                  <c:v>0.5</c:v>
                </c:pt>
                <c:pt idx="86" formatCode="0.0">
                  <c:v>0.5</c:v>
                </c:pt>
                <c:pt idx="87" formatCode="0.0">
                  <c:v>0.5</c:v>
                </c:pt>
              </c:numCache>
            </c:numRef>
          </c:val>
          <c:smooth val="0"/>
          <c:extLst>
            <c:ext xmlns:c16="http://schemas.microsoft.com/office/drawing/2014/chart" uri="{C3380CC4-5D6E-409C-BE32-E72D297353CC}">
              <c16:uniqueId val="{0000005A-6862-4F7E-BECB-713AA5544026}"/>
            </c:ext>
          </c:extLst>
        </c:ser>
        <c:ser>
          <c:idx val="3"/>
          <c:order val="3"/>
          <c:tx>
            <c:strRef>
              <c:f>'Run Chart Script'!$F$4</c:f>
              <c:strCache>
                <c:ptCount val="1"/>
                <c:pt idx="0">
                  <c:v>New Median</c:v>
                </c:pt>
              </c:strCache>
            </c:strRef>
          </c:tx>
          <c:spPr>
            <a:ln w="19050" cap="rnd">
              <a:solidFill>
                <a:schemeClr val="accent2"/>
              </a:solidFill>
              <a:round/>
            </a:ln>
            <a:effectLst/>
          </c:spPr>
          <c:marker>
            <c:symbol val="none"/>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Script'!$F$5:$F$92</c:f>
              <c:numCache>
                <c:formatCode>General</c:formatCode>
                <c:ptCount val="88"/>
              </c:numCache>
            </c:numRef>
          </c:val>
          <c:smooth val="0"/>
          <c:extLst>
            <c:ext xmlns:c16="http://schemas.microsoft.com/office/drawing/2014/chart" uri="{C3380CC4-5D6E-409C-BE32-E72D297353CC}">
              <c16:uniqueId val="{0000005B-6862-4F7E-BECB-713AA5544026}"/>
            </c:ext>
          </c:extLst>
        </c:ser>
        <c:ser>
          <c:idx val="4"/>
          <c:order val="4"/>
          <c:tx>
            <c:v>Shift</c:v>
          </c:tx>
          <c:spPr>
            <a:ln w="28575" cap="rnd">
              <a:noFill/>
              <a:round/>
            </a:ln>
            <a:effectLst/>
          </c:spPr>
          <c:marker>
            <c:symbol val="circle"/>
            <c:size val="7"/>
            <c:spPr>
              <a:solidFill>
                <a:srgbClr val="FFC000"/>
              </a:solidFill>
              <a:ln w="9525">
                <a:no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C-6862-4F7E-BECB-713AA5544026}"/>
            </c:ext>
          </c:extLst>
        </c:ser>
        <c:ser>
          <c:idx val="5"/>
          <c:order val="5"/>
          <c:tx>
            <c:v>Trend</c:v>
          </c:tx>
          <c:spPr>
            <a:ln w="28575" cap="rnd">
              <a:noFill/>
              <a:round/>
            </a:ln>
            <a:effectLst/>
          </c:spPr>
          <c:marker>
            <c:symbol val="circle"/>
            <c:size val="6"/>
            <c:spPr>
              <a:noFill/>
              <a:ln w="22225">
                <a:solidFill>
                  <a:srgbClr val="00B0F0"/>
                </a:solid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D-6862-4F7E-BECB-713AA5544026}"/>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E-6862-4F7E-BECB-713AA5544026}"/>
            </c:ext>
          </c:extLst>
        </c:ser>
        <c:ser>
          <c:idx val="7"/>
          <c:order val="7"/>
          <c:tx>
            <c:v>Label series</c:v>
          </c:tx>
          <c:spPr>
            <a:ln>
              <a:noFill/>
            </a:ln>
          </c:spPr>
          <c:marker>
            <c:symbol val="none"/>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C-4C32-83C4-41CBF6F994D3}"/>
                </c:ext>
              </c:extLst>
            </c:dLbl>
            <c:dLbl>
              <c:idx val="1"/>
              <c:tx>
                <c:rich>
                  <a:bodyPr/>
                  <a:lstStyle/>
                  <a:p>
                    <a:fld id="{A800A0C6-8C28-44C2-9878-7FE06EE3970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67C-4C32-83C4-41CBF6F994D3}"/>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7C-4C32-83C4-41CBF6F994D3}"/>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7C-4C32-83C4-41CBF6F994D3}"/>
                </c:ext>
              </c:extLst>
            </c:dLbl>
            <c:dLbl>
              <c:idx val="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7C-4C32-83C4-41CBF6F994D3}"/>
                </c:ext>
              </c:extLst>
            </c:dLbl>
            <c:dLbl>
              <c:idx val="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7C-4C32-83C4-41CBF6F994D3}"/>
                </c:ext>
              </c:extLst>
            </c:dLbl>
            <c:dLbl>
              <c:idx val="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7C-4C32-83C4-41CBF6F994D3}"/>
                </c:ext>
              </c:extLst>
            </c:dLbl>
            <c:dLbl>
              <c:idx val="7"/>
              <c:tx>
                <c:rich>
                  <a:bodyPr/>
                  <a:lstStyle/>
                  <a:p>
                    <a:fld id="{EB23D8A7-8E6C-4A85-8D49-A80543342E0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67C-4C32-83C4-41CBF6F994D3}"/>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7C-4C32-83C4-41CBF6F994D3}"/>
                </c:ext>
              </c:extLst>
            </c:dLbl>
            <c:dLbl>
              <c:idx val="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7C-4C32-83C4-41CBF6F994D3}"/>
                </c:ext>
              </c:extLst>
            </c:dLbl>
            <c:dLbl>
              <c:idx val="1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7C-4C32-83C4-41CBF6F994D3}"/>
                </c:ext>
              </c:extLst>
            </c:dLbl>
            <c:dLbl>
              <c:idx val="1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67C-4C32-83C4-41CBF6F994D3}"/>
                </c:ext>
              </c:extLst>
            </c:dLbl>
            <c:dLbl>
              <c:idx val="12"/>
              <c:tx>
                <c:rich>
                  <a:bodyPr/>
                  <a:lstStyle/>
                  <a:p>
                    <a:fld id="{33DD4718-6D93-4223-9642-DE011A77F20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67C-4C32-83C4-41CBF6F994D3}"/>
                </c:ext>
              </c:extLst>
            </c:dLbl>
            <c:dLbl>
              <c:idx val="13"/>
              <c:tx>
                <c:rich>
                  <a:bodyPr/>
                  <a:lstStyle/>
                  <a:p>
                    <a:fld id="{000FB76D-0C98-4368-93A5-AD907078FD3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67C-4C32-83C4-41CBF6F994D3}"/>
                </c:ext>
              </c:extLst>
            </c:dLbl>
            <c:dLbl>
              <c:idx val="1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7C-4C32-83C4-41CBF6F994D3}"/>
                </c:ext>
              </c:extLst>
            </c:dLbl>
            <c:dLbl>
              <c:idx val="15"/>
              <c:tx>
                <c:rich>
                  <a:bodyPr/>
                  <a:lstStyle/>
                  <a:p>
                    <a:fld id="{C19E5823-2EB3-497D-87BD-D5C7C48A15F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67C-4C32-83C4-41CBF6F994D3}"/>
                </c:ext>
              </c:extLst>
            </c:dLbl>
            <c:dLbl>
              <c:idx val="1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7C-4C32-83C4-41CBF6F994D3}"/>
                </c:ext>
              </c:extLst>
            </c:dLbl>
            <c:dLbl>
              <c:idx val="1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67C-4C32-83C4-41CBF6F994D3}"/>
                </c:ext>
              </c:extLst>
            </c:dLbl>
            <c:dLbl>
              <c:idx val="1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7C-4C32-83C4-41CBF6F994D3}"/>
                </c:ext>
              </c:extLst>
            </c:dLbl>
            <c:dLbl>
              <c:idx val="1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67C-4C32-83C4-41CBF6F994D3}"/>
                </c:ext>
              </c:extLst>
            </c:dLbl>
            <c:dLbl>
              <c:idx val="2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67C-4C32-83C4-41CBF6F994D3}"/>
                </c:ext>
              </c:extLst>
            </c:dLbl>
            <c:dLbl>
              <c:idx val="2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67C-4C32-83C4-41CBF6F994D3}"/>
                </c:ext>
              </c:extLst>
            </c:dLbl>
            <c:dLbl>
              <c:idx val="2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67C-4C32-83C4-41CBF6F994D3}"/>
                </c:ext>
              </c:extLst>
            </c:dLbl>
            <c:dLbl>
              <c:idx val="23"/>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67C-4C32-83C4-41CBF6F994D3}"/>
                </c:ext>
              </c:extLst>
            </c:dLbl>
            <c:dLbl>
              <c:idx val="2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67C-4C32-83C4-41CBF6F994D3}"/>
                </c:ext>
              </c:extLst>
            </c:dLbl>
            <c:dLbl>
              <c:idx val="2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67C-4C32-83C4-41CBF6F994D3}"/>
                </c:ext>
              </c:extLst>
            </c:dLbl>
            <c:dLbl>
              <c:idx val="2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67C-4C32-83C4-41CBF6F994D3}"/>
                </c:ext>
              </c:extLst>
            </c:dLbl>
            <c:dLbl>
              <c:idx val="2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67C-4C32-83C4-41CBF6F994D3}"/>
                </c:ext>
              </c:extLst>
            </c:dLbl>
            <c:dLbl>
              <c:idx val="2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67C-4C32-83C4-41CBF6F994D3}"/>
                </c:ext>
              </c:extLst>
            </c:dLbl>
            <c:dLbl>
              <c:idx val="2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67C-4C32-83C4-41CBF6F994D3}"/>
                </c:ext>
              </c:extLst>
            </c:dLbl>
            <c:dLbl>
              <c:idx val="3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67C-4C32-83C4-41CBF6F994D3}"/>
                </c:ext>
              </c:extLst>
            </c:dLbl>
            <c:dLbl>
              <c:idx val="3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67C-4C32-83C4-41CBF6F994D3}"/>
                </c:ext>
              </c:extLst>
            </c:dLbl>
            <c:dLbl>
              <c:idx val="3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67C-4C32-83C4-41CBF6F994D3}"/>
                </c:ext>
              </c:extLst>
            </c:dLbl>
            <c:dLbl>
              <c:idx val="33"/>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67C-4C32-83C4-41CBF6F994D3}"/>
                </c:ext>
              </c:extLst>
            </c:dLbl>
            <c:dLbl>
              <c:idx val="3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67C-4C32-83C4-41CBF6F994D3}"/>
                </c:ext>
              </c:extLst>
            </c:dLbl>
            <c:dLbl>
              <c:idx val="3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67C-4C32-83C4-41CBF6F994D3}"/>
                </c:ext>
              </c:extLst>
            </c:dLbl>
            <c:dLbl>
              <c:idx val="3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67C-4C32-83C4-41CBF6F994D3}"/>
                </c:ext>
              </c:extLst>
            </c:dLbl>
            <c:dLbl>
              <c:idx val="3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67C-4C32-83C4-41CBF6F994D3}"/>
                </c:ext>
              </c:extLst>
            </c:dLbl>
            <c:dLbl>
              <c:idx val="3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67C-4C32-83C4-41CBF6F994D3}"/>
                </c:ext>
              </c:extLst>
            </c:dLbl>
            <c:dLbl>
              <c:idx val="3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67C-4C32-83C4-41CBF6F994D3}"/>
                </c:ext>
              </c:extLst>
            </c:dLbl>
            <c:dLbl>
              <c:idx val="4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67C-4C32-83C4-41CBF6F994D3}"/>
                </c:ext>
              </c:extLst>
            </c:dLbl>
            <c:dLbl>
              <c:idx val="4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67C-4C32-83C4-41CBF6F994D3}"/>
                </c:ext>
              </c:extLst>
            </c:dLbl>
            <c:dLbl>
              <c:idx val="4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67C-4C32-83C4-41CBF6F994D3}"/>
                </c:ext>
              </c:extLst>
            </c:dLbl>
            <c:dLbl>
              <c:idx val="43"/>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67C-4C32-83C4-41CBF6F994D3}"/>
                </c:ext>
              </c:extLst>
            </c:dLbl>
            <c:dLbl>
              <c:idx val="4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67C-4C32-83C4-41CBF6F994D3}"/>
                </c:ext>
              </c:extLst>
            </c:dLbl>
            <c:dLbl>
              <c:idx val="4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67C-4C32-83C4-41CBF6F994D3}"/>
                </c:ext>
              </c:extLst>
            </c:dLbl>
            <c:dLbl>
              <c:idx val="4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67C-4C32-83C4-41CBF6F994D3}"/>
                </c:ext>
              </c:extLst>
            </c:dLbl>
            <c:dLbl>
              <c:idx val="4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67C-4C32-83C4-41CBF6F994D3}"/>
                </c:ext>
              </c:extLst>
            </c:dLbl>
            <c:dLbl>
              <c:idx val="4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67C-4C32-83C4-41CBF6F994D3}"/>
                </c:ext>
              </c:extLst>
            </c:dLbl>
            <c:dLbl>
              <c:idx val="4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67C-4C32-83C4-41CBF6F994D3}"/>
                </c:ext>
              </c:extLst>
            </c:dLbl>
            <c:dLbl>
              <c:idx val="5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67C-4C32-83C4-41CBF6F994D3}"/>
                </c:ext>
              </c:extLst>
            </c:dLbl>
            <c:dLbl>
              <c:idx val="5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367C-4C32-83C4-41CBF6F994D3}"/>
                </c:ext>
              </c:extLst>
            </c:dLbl>
            <c:dLbl>
              <c:idx val="5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367C-4C32-83C4-41CBF6F994D3}"/>
                </c:ext>
              </c:extLst>
            </c:dLbl>
            <c:dLbl>
              <c:idx val="53"/>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367C-4C32-83C4-41CBF6F994D3}"/>
                </c:ext>
              </c:extLst>
            </c:dLbl>
            <c:dLbl>
              <c:idx val="5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367C-4C32-83C4-41CBF6F994D3}"/>
                </c:ext>
              </c:extLst>
            </c:dLbl>
            <c:dLbl>
              <c:idx val="5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367C-4C32-83C4-41CBF6F994D3}"/>
                </c:ext>
              </c:extLst>
            </c:dLbl>
            <c:dLbl>
              <c:idx val="5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367C-4C32-83C4-41CBF6F994D3}"/>
                </c:ext>
              </c:extLst>
            </c:dLbl>
            <c:dLbl>
              <c:idx val="5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367C-4C32-83C4-41CBF6F994D3}"/>
                </c:ext>
              </c:extLst>
            </c:dLbl>
            <c:dLbl>
              <c:idx val="5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367C-4C32-83C4-41CBF6F994D3}"/>
                </c:ext>
              </c:extLst>
            </c:dLbl>
            <c:dLbl>
              <c:idx val="5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367C-4C32-83C4-41CBF6F994D3}"/>
                </c:ext>
              </c:extLst>
            </c:dLbl>
            <c:dLbl>
              <c:idx val="6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367C-4C32-83C4-41CBF6F994D3}"/>
                </c:ext>
              </c:extLst>
            </c:dLbl>
            <c:dLbl>
              <c:idx val="6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367C-4C32-83C4-41CBF6F994D3}"/>
                </c:ext>
              </c:extLst>
            </c:dLbl>
            <c:dLbl>
              <c:idx val="6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367C-4C32-83C4-41CBF6F994D3}"/>
                </c:ext>
              </c:extLst>
            </c:dLbl>
            <c:dLbl>
              <c:idx val="63"/>
              <c:tx>
                <c:rich>
                  <a:bodyPr/>
                  <a:lstStyle/>
                  <a:p>
                    <a:fld id="{9529C774-8DB4-42C8-ABD5-DB7ACBE08B5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367C-4C32-83C4-41CBF6F994D3}"/>
                </c:ext>
              </c:extLst>
            </c:dLbl>
            <c:dLbl>
              <c:idx val="6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367C-4C32-83C4-41CBF6F994D3}"/>
                </c:ext>
              </c:extLst>
            </c:dLbl>
            <c:dLbl>
              <c:idx val="6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367C-4C32-83C4-41CBF6F994D3}"/>
                </c:ext>
              </c:extLst>
            </c:dLbl>
            <c:dLbl>
              <c:idx val="6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367C-4C32-83C4-41CBF6F994D3}"/>
                </c:ext>
              </c:extLst>
            </c:dLbl>
            <c:dLbl>
              <c:idx val="6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367C-4C32-83C4-41CBF6F994D3}"/>
                </c:ext>
              </c:extLst>
            </c:dLbl>
            <c:dLbl>
              <c:idx val="6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367C-4C32-83C4-41CBF6F994D3}"/>
                </c:ext>
              </c:extLst>
            </c:dLbl>
            <c:dLbl>
              <c:idx val="6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367C-4C32-83C4-41CBF6F994D3}"/>
                </c:ext>
              </c:extLst>
            </c:dLbl>
            <c:dLbl>
              <c:idx val="7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367C-4C32-83C4-41CBF6F994D3}"/>
                </c:ext>
              </c:extLst>
            </c:dLbl>
            <c:dLbl>
              <c:idx val="7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367C-4C32-83C4-41CBF6F994D3}"/>
                </c:ext>
              </c:extLst>
            </c:dLbl>
            <c:dLbl>
              <c:idx val="7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367C-4C32-83C4-41CBF6F994D3}"/>
                </c:ext>
              </c:extLst>
            </c:dLbl>
            <c:dLbl>
              <c:idx val="73"/>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367C-4C32-83C4-41CBF6F994D3}"/>
                </c:ext>
              </c:extLst>
            </c:dLbl>
            <c:dLbl>
              <c:idx val="7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367C-4C32-83C4-41CBF6F994D3}"/>
                </c:ext>
              </c:extLst>
            </c:dLbl>
            <c:dLbl>
              <c:idx val="7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367C-4C32-83C4-41CBF6F994D3}"/>
                </c:ext>
              </c:extLst>
            </c:dLbl>
            <c:dLbl>
              <c:idx val="7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367C-4C32-83C4-41CBF6F994D3}"/>
                </c:ext>
              </c:extLst>
            </c:dLbl>
            <c:dLbl>
              <c:idx val="7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367C-4C32-83C4-41CBF6F994D3}"/>
                </c:ext>
              </c:extLst>
            </c:dLbl>
            <c:dLbl>
              <c:idx val="78"/>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367C-4C32-83C4-41CBF6F994D3}"/>
                </c:ext>
              </c:extLst>
            </c:dLbl>
            <c:dLbl>
              <c:idx val="79"/>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367C-4C32-83C4-41CBF6F994D3}"/>
                </c:ext>
              </c:extLst>
            </c:dLbl>
            <c:dLbl>
              <c:idx val="80"/>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367C-4C32-83C4-41CBF6F994D3}"/>
                </c:ext>
              </c:extLst>
            </c:dLbl>
            <c:dLbl>
              <c:idx val="81"/>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367C-4C32-83C4-41CBF6F994D3}"/>
                </c:ext>
              </c:extLst>
            </c:dLbl>
            <c:dLbl>
              <c:idx val="82"/>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367C-4C32-83C4-41CBF6F994D3}"/>
                </c:ext>
              </c:extLst>
            </c:dLbl>
            <c:dLbl>
              <c:idx val="83"/>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367C-4C32-83C4-41CBF6F994D3}"/>
                </c:ext>
              </c:extLst>
            </c:dLbl>
            <c:dLbl>
              <c:idx val="84"/>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367C-4C32-83C4-41CBF6F994D3}"/>
                </c:ext>
              </c:extLst>
            </c:dLbl>
            <c:dLbl>
              <c:idx val="85"/>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367C-4C32-83C4-41CBF6F994D3}"/>
                </c:ext>
              </c:extLst>
            </c:dLbl>
            <c:dLbl>
              <c:idx val="86"/>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367C-4C32-83C4-41CBF6F994D3}"/>
                </c:ext>
              </c:extLst>
            </c:dLbl>
            <c:dLbl>
              <c:idx val="87"/>
              <c:tx>
                <c:rich>
                  <a:bodyPr/>
                  <a:lstStyle/>
                  <a:p>
                    <a:endParaRPr lang="en-GB"/>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367C-4C32-83C4-41CBF6F994D3}"/>
                </c:ext>
              </c:extLst>
            </c:dLbl>
            <c:spPr>
              <a:solidFill>
                <a:schemeClr val="bg1">
                  <a:alpha val="68000"/>
                </a:schemeClr>
              </a:solidFill>
              <a:ln>
                <a:noFill/>
              </a:ln>
              <a:effectLst/>
            </c:spPr>
            <c:txPr>
              <a:bodyPr wrap="square" lIns="38100" tIns="19050" rIns="38100" bIns="19050" anchor="ctr">
                <a:spAutoFit/>
              </a:bodyPr>
              <a:lstStyle/>
              <a:p>
                <a:pPr>
                  <a:defRPr sz="1050">
                    <a:solidFill>
                      <a:sysClr val="windowText" lastClr="000000"/>
                    </a:solidFill>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'Run Chart Script'!$A$5:$A$92</c:f>
              <c:strCache>
                <c:ptCount val="11"/>
                <c:pt idx="0">
                  <c:v>04/10/21</c:v>
                </c:pt>
                <c:pt idx="1">
                  <c:v>11/10/21</c:v>
                </c:pt>
                <c:pt idx="2">
                  <c:v>18/10/21</c:v>
                </c:pt>
                <c:pt idx="3">
                  <c:v>25/10/21</c:v>
                </c:pt>
                <c:pt idx="4">
                  <c:v>01/11/21</c:v>
                </c:pt>
                <c:pt idx="5">
                  <c:v>08/11/21</c:v>
                </c:pt>
                <c:pt idx="6">
                  <c:v>15/11/21</c:v>
                </c:pt>
                <c:pt idx="7">
                  <c:v>22/11/21</c:v>
                </c:pt>
                <c:pt idx="8">
                  <c:v>29/11/21</c:v>
                </c:pt>
                <c:pt idx="9">
                  <c:v>06/12/21</c:v>
                </c:pt>
                <c:pt idx="10">
                  <c:v>13/12/21</c:v>
                </c:pt>
              </c:strCache>
            </c:strRef>
          </c:cat>
          <c:val>
            <c:numRef>
              <c:f>'Run Chart Script'!$T$5:$T$92</c:f>
              <c:numCache>
                <c:formatCode>General</c:formatCode>
                <c:ptCount val="88"/>
                <c:pt idx="0">
                  <c:v>0.46153846153846156</c:v>
                </c:pt>
                <c:pt idx="1">
                  <c:v>#N/A</c:v>
                </c:pt>
                <c:pt idx="2">
                  <c:v>0.45833333333333331</c:v>
                </c:pt>
                <c:pt idx="3">
                  <c:v>#N/A</c:v>
                </c:pt>
                <c:pt idx="4">
                  <c:v>#N/A</c:v>
                </c:pt>
                <c:pt idx="5">
                  <c:v>#N/A</c:v>
                </c:pt>
                <c:pt idx="6">
                  <c:v>#N/A</c:v>
                </c:pt>
                <c:pt idx="7">
                  <c:v>#N/A</c:v>
                </c:pt>
                <c:pt idx="8">
                  <c:v>0.5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Script'!$J$5:$J$92</c15:f>
                <c15:dlblRangeCache>
                  <c:ptCount val="88"/>
                  <c:pt idx="0">
                    <c:v>Test 1</c:v>
                  </c:pt>
                  <c:pt idx="2">
                    <c:v>Test 2</c:v>
                  </c:pt>
                  <c:pt idx="8">
                    <c:v>Test 3</c:v>
                  </c:pt>
                </c15:dlblRangeCache>
              </c15:datalabelsRange>
            </c:ext>
            <c:ext xmlns:c16="http://schemas.microsoft.com/office/drawing/2014/chart" uri="{C3380CC4-5D6E-409C-BE32-E72D297353CC}">
              <c16:uniqueId val="{00000000-367C-4C32-83C4-41CBF6F994D3}"/>
            </c:ext>
          </c:extLst>
        </c:ser>
        <c:dLbls>
          <c:showLegendKey val="0"/>
          <c:showVal val="0"/>
          <c:showCatName val="0"/>
          <c:showSerName val="0"/>
          <c:showPercent val="0"/>
          <c:showBubbleSize val="0"/>
        </c:dLbls>
        <c:marker val="1"/>
        <c:smooth val="0"/>
        <c:axId val="157917568"/>
        <c:axId val="157919104"/>
      </c:lineChart>
      <c:dateAx>
        <c:axId val="15791756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9104"/>
        <c:crosses val="autoZero"/>
        <c:auto val="1"/>
        <c:lblOffset val="100"/>
        <c:baseTimeUnit val="days"/>
      </c:dateAx>
      <c:valAx>
        <c:axId val="157919104"/>
        <c:scaling>
          <c:orientation val="minMax"/>
        </c:scaling>
        <c:delete val="0"/>
        <c:axPos val="l"/>
        <c:title>
          <c:tx>
            <c:strRef>
              <c:f>'Run Chart Script'!$B$4</c:f>
              <c:strCache>
                <c:ptCount val="1"/>
                <c:pt idx="0">
                  <c:v>Percentage visits</c:v>
                </c:pt>
              </c:strCache>
            </c:strRef>
          </c:tx>
          <c:layout>
            <c:manualLayout>
              <c:xMode val="edge"/>
              <c:yMode val="edge"/>
              <c:x val="1.1943266662110883E-2"/>
              <c:y val="0.377300160704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7917568"/>
        <c:crosses val="autoZero"/>
        <c:crossBetween val="between"/>
      </c:valAx>
      <c:spPr>
        <a:noFill/>
        <a:ln>
          <a:noFill/>
        </a:ln>
        <a:effectLst/>
      </c:spPr>
    </c:plotArea>
    <c:legend>
      <c:legendPos val="b"/>
      <c:legendEntry>
        <c:idx val="7"/>
        <c:delete val="1"/>
      </c:legendEntry>
      <c:layout>
        <c:manualLayout>
          <c:xMode val="edge"/>
          <c:yMode val="edge"/>
          <c:x val="4.3337443990468013E-3"/>
          <c:y val="0.93523612501126796"/>
          <c:w val="0.79690588235294113"/>
          <c:h val="6.4763888888888885E-2"/>
        </c:manualLayout>
      </c:layout>
      <c:overlay val="0"/>
      <c:spPr>
        <a:noFill/>
        <a:ln w="3175">
          <a:solidFill>
            <a:schemeClr val="bg1">
              <a:lumMod val="6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6" dropStyle="combo" dx="15" fmlaLink="Variables!$C$2" fmlaRange="Variables!$B$2:$B$7"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7</xdr:row>
      <xdr:rowOff>57150</xdr:rowOff>
    </xdr:from>
    <xdr:to>
      <xdr:col>0</xdr:col>
      <xdr:colOff>6691828</xdr:colOff>
      <xdr:row>9</xdr:row>
      <xdr:rowOff>165100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9050" y="2012950"/>
          <a:ext cx="6748978" cy="463550"/>
        </a:xfrm>
        <a:prstGeom prst="rect">
          <a:avLst/>
        </a:prstGeom>
      </xdr:spPr>
    </xdr:pic>
    <xdr:clientData/>
  </xdr:twoCellAnchor>
  <xdr:twoCellAnchor editAs="oneCell">
    <xdr:from>
      <xdr:col>0</xdr:col>
      <xdr:colOff>3924300</xdr:colOff>
      <xdr:row>13</xdr:row>
      <xdr:rowOff>253999</xdr:rowOff>
    </xdr:from>
    <xdr:to>
      <xdr:col>0</xdr:col>
      <xdr:colOff>6254750</xdr:colOff>
      <xdr:row>17</xdr:row>
      <xdr:rowOff>46632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924300" y="3632199"/>
          <a:ext cx="2330450" cy="681633"/>
        </a:xfrm>
        <a:prstGeom prst="rect">
          <a:avLst/>
        </a:prstGeom>
      </xdr:spPr>
    </xdr:pic>
    <xdr:clientData/>
  </xdr:twoCellAnchor>
  <xdr:twoCellAnchor>
    <xdr:from>
      <xdr:col>0</xdr:col>
      <xdr:colOff>5219700</xdr:colOff>
      <xdr:row>6</xdr:row>
      <xdr:rowOff>311150</xdr:rowOff>
    </xdr:from>
    <xdr:to>
      <xdr:col>1</xdr:col>
      <xdr:colOff>152400</xdr:colOff>
      <xdr:row>9</xdr:row>
      <xdr:rowOff>127000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5219700" y="1911350"/>
          <a:ext cx="1955800" cy="527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4610100</xdr:colOff>
      <xdr:row>15</xdr:row>
      <xdr:rowOff>12700</xdr:rowOff>
    </xdr:from>
    <xdr:to>
      <xdr:col>0</xdr:col>
      <xdr:colOff>6565900</xdr:colOff>
      <xdr:row>18</xdr:row>
      <xdr:rowOff>6350</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4610100" y="3924300"/>
          <a:ext cx="1955800" cy="527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1085850</xdr:colOff>
      <xdr:row>45</xdr:row>
      <xdr:rowOff>400050</xdr:rowOff>
    </xdr:from>
    <xdr:to>
      <xdr:col>0</xdr:col>
      <xdr:colOff>1981246</xdr:colOff>
      <xdr:row>45</xdr:row>
      <xdr:rowOff>762019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085850" y="10890250"/>
          <a:ext cx="895396" cy="361969"/>
        </a:xfrm>
        <a:prstGeom prst="rect">
          <a:avLst/>
        </a:prstGeom>
      </xdr:spPr>
    </xdr:pic>
    <xdr:clientData/>
  </xdr:twoCellAnchor>
  <xdr:twoCellAnchor>
    <xdr:from>
      <xdr:col>0</xdr:col>
      <xdr:colOff>806450</xdr:colOff>
      <xdr:row>45</xdr:row>
      <xdr:rowOff>431800</xdr:rowOff>
    </xdr:from>
    <xdr:to>
      <xdr:col>0</xdr:col>
      <xdr:colOff>2241550</xdr:colOff>
      <xdr:row>45</xdr:row>
      <xdr:rowOff>755650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806450" y="10922000"/>
          <a:ext cx="14351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4899025</xdr:colOff>
      <xdr:row>48</xdr:row>
      <xdr:rowOff>679450</xdr:rowOff>
    </xdr:from>
    <xdr:to>
      <xdr:col>0</xdr:col>
      <xdr:colOff>5794421</xdr:colOff>
      <xdr:row>49</xdr:row>
      <xdr:rowOff>127019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stretch>
          <a:fillRect/>
        </a:stretch>
      </xdr:blipFill>
      <xdr:spPr>
        <a:xfrm>
          <a:off x="4899025" y="13909675"/>
          <a:ext cx="895396" cy="361969"/>
        </a:xfrm>
        <a:prstGeom prst="rect">
          <a:avLst/>
        </a:prstGeom>
      </xdr:spPr>
    </xdr:pic>
    <xdr:clientData/>
  </xdr:twoCellAnchor>
  <xdr:twoCellAnchor>
    <xdr:from>
      <xdr:col>0</xdr:col>
      <xdr:colOff>4638675</xdr:colOff>
      <xdr:row>48</xdr:row>
      <xdr:rowOff>625475</xdr:rowOff>
    </xdr:from>
    <xdr:to>
      <xdr:col>0</xdr:col>
      <xdr:colOff>6073775</xdr:colOff>
      <xdr:row>49</xdr:row>
      <xdr:rowOff>6350</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4638675" y="13855700"/>
          <a:ext cx="143510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142875</xdr:colOff>
      <xdr:row>70</xdr:row>
      <xdr:rowOff>152400</xdr:rowOff>
    </xdr:from>
    <xdr:to>
      <xdr:col>0</xdr:col>
      <xdr:colOff>1943100</xdr:colOff>
      <xdr:row>72</xdr:row>
      <xdr:rowOff>76200</xdr:rowOff>
    </xdr:to>
    <xdr:sp macro="" textlink="">
      <xdr:nvSpPr>
        <xdr:cNvPr id="16" name="TextBox 15"/>
        <xdr:cNvSpPr txBox="1"/>
      </xdr:nvSpPr>
      <xdr:spPr>
        <a:xfrm>
          <a:off x="142875" y="19421475"/>
          <a:ext cx="1800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Enter date</a:t>
          </a:r>
          <a:r>
            <a:rPr lang="en-GB" sz="1100" baseline="0"/>
            <a:t> for annotation</a:t>
          </a:r>
          <a:endParaRPr lang="en-GB" sz="1100"/>
        </a:p>
      </xdr:txBody>
    </xdr:sp>
    <xdr:clientData/>
  </xdr:twoCellAnchor>
  <xdr:twoCellAnchor>
    <xdr:from>
      <xdr:col>0</xdr:col>
      <xdr:colOff>923926</xdr:colOff>
      <xdr:row>72</xdr:row>
      <xdr:rowOff>76200</xdr:rowOff>
    </xdr:from>
    <xdr:to>
      <xdr:col>0</xdr:col>
      <xdr:colOff>1042988</xdr:colOff>
      <xdr:row>75</xdr:row>
      <xdr:rowOff>47625</xdr:rowOff>
    </xdr:to>
    <xdr:cxnSp macro="">
      <xdr:nvCxnSpPr>
        <xdr:cNvPr id="18" name="Straight Arrow Connector 17"/>
        <xdr:cNvCxnSpPr>
          <a:stCxn id="16" idx="2"/>
        </xdr:cNvCxnSpPr>
      </xdr:nvCxnSpPr>
      <xdr:spPr>
        <a:xfrm flipH="1">
          <a:off x="923926" y="19707225"/>
          <a:ext cx="119062" cy="514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4029075</xdr:colOff>
      <xdr:row>70</xdr:row>
      <xdr:rowOff>114300</xdr:rowOff>
    </xdr:from>
    <xdr:to>
      <xdr:col>0</xdr:col>
      <xdr:colOff>6562725</xdr:colOff>
      <xdr:row>73</xdr:row>
      <xdr:rowOff>28575</xdr:rowOff>
    </xdr:to>
    <xdr:sp macro="" textlink="">
      <xdr:nvSpPr>
        <xdr:cNvPr id="20" name="TextBox 19"/>
        <xdr:cNvSpPr txBox="1"/>
      </xdr:nvSpPr>
      <xdr:spPr>
        <a:xfrm>
          <a:off x="4029075" y="19383375"/>
          <a:ext cx="25336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Enter annotation text</a:t>
          </a:r>
          <a:r>
            <a:rPr lang="en-GB" sz="1100" baseline="0"/>
            <a:t> into each column to display on the corresponding chart</a:t>
          </a:r>
          <a:endParaRPr lang="en-GB" sz="1100"/>
        </a:p>
      </xdr:txBody>
    </xdr:sp>
    <xdr:clientData/>
  </xdr:twoCellAnchor>
  <xdr:twoCellAnchor editAs="oneCell">
    <xdr:from>
      <xdr:col>0</xdr:col>
      <xdr:colOff>371475</xdr:colOff>
      <xdr:row>75</xdr:row>
      <xdr:rowOff>47625</xdr:rowOff>
    </xdr:from>
    <xdr:to>
      <xdr:col>0</xdr:col>
      <xdr:colOff>6535010</xdr:colOff>
      <xdr:row>84</xdr:row>
      <xdr:rowOff>85972</xdr:rowOff>
    </xdr:to>
    <xdr:pic>
      <xdr:nvPicPr>
        <xdr:cNvPr id="21" name="Picture 20"/>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5913"/>
        <a:stretch/>
      </xdr:blipFill>
      <xdr:spPr>
        <a:xfrm>
          <a:off x="371475" y="20221575"/>
          <a:ext cx="6163535" cy="1667122"/>
        </a:xfrm>
        <a:prstGeom prst="rect">
          <a:avLst/>
        </a:prstGeom>
      </xdr:spPr>
    </xdr:pic>
    <xdr:clientData/>
  </xdr:twoCellAnchor>
  <xdr:twoCellAnchor>
    <xdr:from>
      <xdr:col>0</xdr:col>
      <xdr:colOff>1924050</xdr:colOff>
      <xdr:row>73</xdr:row>
      <xdr:rowOff>28575</xdr:rowOff>
    </xdr:from>
    <xdr:to>
      <xdr:col>0</xdr:col>
      <xdr:colOff>4038600</xdr:colOff>
      <xdr:row>75</xdr:row>
      <xdr:rowOff>76200</xdr:rowOff>
    </xdr:to>
    <xdr:cxnSp macro="">
      <xdr:nvCxnSpPr>
        <xdr:cNvPr id="25" name="Straight Arrow Connector 24"/>
        <xdr:cNvCxnSpPr/>
      </xdr:nvCxnSpPr>
      <xdr:spPr>
        <a:xfrm flipH="1">
          <a:off x="1924050" y="19840575"/>
          <a:ext cx="2114550"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4800600</xdr:colOff>
      <xdr:row>73</xdr:row>
      <xdr:rowOff>28575</xdr:rowOff>
    </xdr:from>
    <xdr:to>
      <xdr:col>0</xdr:col>
      <xdr:colOff>5295900</xdr:colOff>
      <xdr:row>75</xdr:row>
      <xdr:rowOff>66675</xdr:rowOff>
    </xdr:to>
    <xdr:cxnSp macro="">
      <xdr:nvCxnSpPr>
        <xdr:cNvPr id="27" name="Straight Arrow Connector 26"/>
        <xdr:cNvCxnSpPr>
          <a:stCxn id="20" idx="2"/>
        </xdr:cNvCxnSpPr>
      </xdr:nvCxnSpPr>
      <xdr:spPr>
        <a:xfrm flipH="1">
          <a:off x="4800600" y="19840575"/>
          <a:ext cx="495300"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6048375</xdr:colOff>
      <xdr:row>73</xdr:row>
      <xdr:rowOff>38100</xdr:rowOff>
    </xdr:from>
    <xdr:to>
      <xdr:col>0</xdr:col>
      <xdr:colOff>6086475</xdr:colOff>
      <xdr:row>75</xdr:row>
      <xdr:rowOff>104775</xdr:rowOff>
    </xdr:to>
    <xdr:cxnSp macro="">
      <xdr:nvCxnSpPr>
        <xdr:cNvPr id="29" name="Straight Arrow Connector 28"/>
        <xdr:cNvCxnSpPr/>
      </xdr:nvCxnSpPr>
      <xdr:spPr>
        <a:xfrm flipH="1">
          <a:off x="6048375" y="19850100"/>
          <a:ext cx="3810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3790950</xdr:colOff>
      <xdr:row>73</xdr:row>
      <xdr:rowOff>47625</xdr:rowOff>
    </xdr:from>
    <xdr:to>
      <xdr:col>0</xdr:col>
      <xdr:colOff>4562475</xdr:colOff>
      <xdr:row>75</xdr:row>
      <xdr:rowOff>76200</xdr:rowOff>
    </xdr:to>
    <xdr:cxnSp macro="">
      <xdr:nvCxnSpPr>
        <xdr:cNvPr id="31" name="Straight Arrow Connector 30"/>
        <xdr:cNvCxnSpPr/>
      </xdr:nvCxnSpPr>
      <xdr:spPr>
        <a:xfrm flipH="1">
          <a:off x="3790950" y="19859625"/>
          <a:ext cx="771525"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71</xdr:row>
      <xdr:rowOff>52915</xdr:rowOff>
    </xdr:from>
    <xdr:to>
      <xdr:col>22</xdr:col>
      <xdr:colOff>427309</xdr:colOff>
      <xdr:row>102</xdr:row>
      <xdr:rowOff>168055</xdr:rowOff>
    </xdr:to>
    <xdr:pic>
      <xdr:nvPicPr>
        <xdr:cNvPr id="2" name="Picture 1"/>
        <xdr:cNvPicPr>
          <a:picLocks noChangeAspect="1"/>
        </xdr:cNvPicPr>
      </xdr:nvPicPr>
      <xdr:blipFill>
        <a:blip xmlns:r="http://schemas.openxmlformats.org/officeDocument/2006/relationships" r:embed="rId1"/>
        <a:stretch>
          <a:fillRect/>
        </a:stretch>
      </xdr:blipFill>
      <xdr:spPr>
        <a:xfrm>
          <a:off x="228600" y="16064440"/>
          <a:ext cx="13228909" cy="6020640"/>
        </a:xfrm>
        <a:prstGeom prst="rect">
          <a:avLst/>
        </a:prstGeom>
      </xdr:spPr>
    </xdr:pic>
    <xdr:clientData/>
  </xdr:twoCellAnchor>
  <xdr:twoCellAnchor editAs="oneCell">
    <xdr:from>
      <xdr:col>0</xdr:col>
      <xdr:colOff>201083</xdr:colOff>
      <xdr:row>40</xdr:row>
      <xdr:rowOff>31750</xdr:rowOff>
    </xdr:from>
    <xdr:to>
      <xdr:col>22</xdr:col>
      <xdr:colOff>386032</xdr:colOff>
      <xdr:row>67</xdr:row>
      <xdr:rowOff>40963</xdr:rowOff>
    </xdr:to>
    <xdr:pic>
      <xdr:nvPicPr>
        <xdr:cNvPr id="3" name="Picture 2"/>
        <xdr:cNvPicPr>
          <a:picLocks noChangeAspect="1"/>
        </xdr:cNvPicPr>
      </xdr:nvPicPr>
      <xdr:blipFill>
        <a:blip xmlns:r="http://schemas.openxmlformats.org/officeDocument/2006/relationships" r:embed="rId2"/>
        <a:stretch>
          <a:fillRect/>
        </a:stretch>
      </xdr:blipFill>
      <xdr:spPr>
        <a:xfrm>
          <a:off x="201083" y="9280525"/>
          <a:ext cx="13215149" cy="5352738"/>
        </a:xfrm>
        <a:prstGeom prst="rect">
          <a:avLst/>
        </a:prstGeom>
      </xdr:spPr>
    </xdr:pic>
    <xdr:clientData/>
  </xdr:twoCellAnchor>
  <xdr:twoCellAnchor editAs="oneCell">
    <xdr:from>
      <xdr:col>1</xdr:col>
      <xdr:colOff>1</xdr:colOff>
      <xdr:row>4</xdr:row>
      <xdr:rowOff>21167</xdr:rowOff>
    </xdr:from>
    <xdr:to>
      <xdr:col>22</xdr:col>
      <xdr:colOff>2912</xdr:colOff>
      <xdr:row>32</xdr:row>
      <xdr:rowOff>31438</xdr:rowOff>
    </xdr:to>
    <xdr:pic>
      <xdr:nvPicPr>
        <xdr:cNvPr id="4" name="Picture 3"/>
        <xdr:cNvPicPr>
          <a:picLocks noChangeAspect="1"/>
        </xdr:cNvPicPr>
      </xdr:nvPicPr>
      <xdr:blipFill>
        <a:blip xmlns:r="http://schemas.openxmlformats.org/officeDocument/2006/relationships" r:embed="rId3"/>
        <a:stretch>
          <a:fillRect/>
        </a:stretch>
      </xdr:blipFill>
      <xdr:spPr>
        <a:xfrm>
          <a:off x="228601" y="1192742"/>
          <a:ext cx="12804511" cy="5344271"/>
        </a:xfrm>
        <a:prstGeom prst="rect">
          <a:avLst/>
        </a:prstGeom>
      </xdr:spPr>
    </xdr:pic>
    <xdr:clientData/>
  </xdr:twoCellAnchor>
  <xdr:twoCellAnchor>
    <xdr:from>
      <xdr:col>14</xdr:col>
      <xdr:colOff>555494</xdr:colOff>
      <xdr:row>13</xdr:row>
      <xdr:rowOff>129321</xdr:rowOff>
    </xdr:from>
    <xdr:to>
      <xdr:col>16</xdr:col>
      <xdr:colOff>510111</xdr:colOff>
      <xdr:row>16</xdr:row>
      <xdr:rowOff>11774</xdr:rowOff>
    </xdr:to>
    <xdr:sp macro="" textlink="">
      <xdr:nvSpPr>
        <xdr:cNvPr id="5" name="Oval 4"/>
        <xdr:cNvSpPr/>
      </xdr:nvSpPr>
      <xdr:spPr>
        <a:xfrm rot="19910583">
          <a:off x="8708894" y="3015396"/>
          <a:ext cx="1173817" cy="453953"/>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592667</xdr:colOff>
      <xdr:row>14</xdr:row>
      <xdr:rowOff>51860</xdr:rowOff>
    </xdr:from>
    <xdr:to>
      <xdr:col>21</xdr:col>
      <xdr:colOff>275167</xdr:colOff>
      <xdr:row>17</xdr:row>
      <xdr:rowOff>10584</xdr:rowOff>
    </xdr:to>
    <xdr:sp macro="" textlink="">
      <xdr:nvSpPr>
        <xdr:cNvPr id="6" name="Oval 5"/>
        <xdr:cNvSpPr/>
      </xdr:nvSpPr>
      <xdr:spPr>
        <a:xfrm>
          <a:off x="11184467" y="3128435"/>
          <a:ext cx="1511300" cy="530224"/>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22</xdr:col>
      <xdr:colOff>262467</xdr:colOff>
      <xdr:row>17</xdr:row>
      <xdr:rowOff>40216</xdr:rowOff>
    </xdr:from>
    <xdr:to>
      <xdr:col>25</xdr:col>
      <xdr:colOff>538692</xdr:colOff>
      <xdr:row>25</xdr:row>
      <xdr:rowOff>173567</xdr:rowOff>
    </xdr:to>
    <xdr:sp macro="" textlink="">
      <xdr:nvSpPr>
        <xdr:cNvPr id="7" name="TextBox 6"/>
        <xdr:cNvSpPr txBox="1"/>
      </xdr:nvSpPr>
      <xdr:spPr>
        <a:xfrm>
          <a:off x="13292667" y="3688291"/>
          <a:ext cx="2105025" cy="1657351"/>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Trend</a:t>
          </a:r>
          <a:r>
            <a:rPr lang="en-GB" sz="1100" u="none"/>
            <a:t>:</a:t>
          </a:r>
        </a:p>
        <a:p>
          <a:r>
            <a:rPr lang="en-GB" sz="1100" u="none"/>
            <a:t>A trend is </a:t>
          </a:r>
          <a:r>
            <a:rPr lang="en-GB" sz="1100" b="1" u="none"/>
            <a:t>five or more </a:t>
          </a:r>
          <a:r>
            <a:rPr lang="en-GB" sz="1100" u="none"/>
            <a:t>consecutive points all going up or all going down. If the value of two or more consecutive points is the same, only count the first point and ignore the repeating values; like values do not make or break a trend.</a:t>
          </a:r>
        </a:p>
      </xdr:txBody>
    </xdr:sp>
    <xdr:clientData/>
  </xdr:twoCellAnchor>
  <xdr:twoCellAnchor>
    <xdr:from>
      <xdr:col>22</xdr:col>
      <xdr:colOff>263526</xdr:colOff>
      <xdr:row>7</xdr:row>
      <xdr:rowOff>135467</xdr:rowOff>
    </xdr:from>
    <xdr:to>
      <xdr:col>25</xdr:col>
      <xdr:colOff>511176</xdr:colOff>
      <xdr:row>15</xdr:row>
      <xdr:rowOff>135467</xdr:rowOff>
    </xdr:to>
    <xdr:sp macro="" textlink="">
      <xdr:nvSpPr>
        <xdr:cNvPr id="8" name="TextBox 7"/>
        <xdr:cNvSpPr txBox="1"/>
      </xdr:nvSpPr>
      <xdr:spPr>
        <a:xfrm>
          <a:off x="13293726" y="1878542"/>
          <a:ext cx="2076450" cy="1524000"/>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Shift</a:t>
          </a:r>
          <a:r>
            <a:rPr lang="en-GB" sz="1100"/>
            <a:t>:</a:t>
          </a:r>
        </a:p>
        <a:p>
          <a:r>
            <a:rPr lang="en-GB" sz="1100"/>
            <a:t>A shift is </a:t>
          </a:r>
          <a:r>
            <a:rPr lang="en-GB" sz="1100" b="1"/>
            <a:t>six or more </a:t>
          </a:r>
          <a:r>
            <a:rPr lang="en-GB" sz="1100"/>
            <a:t>consecutive points all above or all below the extended median. Values that fall on the median do not add to, nor do they break, a shift. Skip all values that fall on the median and continue counting.</a:t>
          </a:r>
        </a:p>
        <a:p>
          <a:endParaRPr lang="en-GB" sz="1100"/>
        </a:p>
      </xdr:txBody>
    </xdr:sp>
    <xdr:clientData/>
  </xdr:twoCellAnchor>
  <xdr:twoCellAnchor>
    <xdr:from>
      <xdr:col>20</xdr:col>
      <xdr:colOff>127000</xdr:colOff>
      <xdr:row>11</xdr:row>
      <xdr:rowOff>135466</xdr:rowOff>
    </xdr:from>
    <xdr:to>
      <xdr:col>22</xdr:col>
      <xdr:colOff>263526</xdr:colOff>
      <xdr:row>14</xdr:row>
      <xdr:rowOff>51859</xdr:rowOff>
    </xdr:to>
    <xdr:cxnSp macro="">
      <xdr:nvCxnSpPr>
        <xdr:cNvPr id="9" name="Elbow Connector 8"/>
        <xdr:cNvCxnSpPr>
          <a:stCxn id="8" idx="1"/>
          <a:endCxn id="6" idx="0"/>
        </xdr:cNvCxnSpPr>
      </xdr:nvCxnSpPr>
      <xdr:spPr>
        <a:xfrm rot="10800000" flipV="1">
          <a:off x="11938000" y="2640541"/>
          <a:ext cx="1355726" cy="487893"/>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26079</xdr:colOff>
      <xdr:row>15</xdr:row>
      <xdr:rowOff>175414</xdr:rowOff>
    </xdr:from>
    <xdr:to>
      <xdr:col>22</xdr:col>
      <xdr:colOff>262468</xdr:colOff>
      <xdr:row>21</xdr:row>
      <xdr:rowOff>106893</xdr:rowOff>
    </xdr:to>
    <xdr:cxnSp macro="">
      <xdr:nvCxnSpPr>
        <xdr:cNvPr id="10" name="Elbow Connector 9"/>
        <xdr:cNvCxnSpPr>
          <a:stCxn id="7" idx="1"/>
          <a:endCxn id="5" idx="4"/>
        </xdr:cNvCxnSpPr>
      </xdr:nvCxnSpPr>
      <xdr:spPr>
        <a:xfrm rot="10800000">
          <a:off x="9398679" y="3442489"/>
          <a:ext cx="3893989" cy="1074479"/>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487891</xdr:colOff>
      <xdr:row>49</xdr:row>
      <xdr:rowOff>179916</xdr:rowOff>
    </xdr:from>
    <xdr:to>
      <xdr:col>21</xdr:col>
      <xdr:colOff>613832</xdr:colOff>
      <xdr:row>53</xdr:row>
      <xdr:rowOff>63499</xdr:rowOff>
    </xdr:to>
    <xdr:sp macro="" textlink="">
      <xdr:nvSpPr>
        <xdr:cNvPr id="11" name="Oval 10"/>
        <xdr:cNvSpPr/>
      </xdr:nvSpPr>
      <xdr:spPr>
        <a:xfrm>
          <a:off x="11079691" y="11143191"/>
          <a:ext cx="1954741" cy="645583"/>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23</xdr:col>
      <xdr:colOff>209550</xdr:colOff>
      <xdr:row>50</xdr:row>
      <xdr:rowOff>111124</xdr:rowOff>
    </xdr:from>
    <xdr:to>
      <xdr:col>25</xdr:col>
      <xdr:colOff>295275</xdr:colOff>
      <xdr:row>52</xdr:row>
      <xdr:rowOff>120649</xdr:rowOff>
    </xdr:to>
    <xdr:sp macro="" textlink="">
      <xdr:nvSpPr>
        <xdr:cNvPr id="12" name="TextBox 11"/>
        <xdr:cNvSpPr txBox="1"/>
      </xdr:nvSpPr>
      <xdr:spPr>
        <a:xfrm>
          <a:off x="13849350" y="11264899"/>
          <a:ext cx="1304925" cy="3905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Sustained</a:t>
          </a:r>
          <a:r>
            <a:rPr lang="en-GB" sz="1100" baseline="0"/>
            <a:t> Shift</a:t>
          </a:r>
          <a:endParaRPr lang="en-GB" sz="1100"/>
        </a:p>
      </xdr:txBody>
    </xdr:sp>
    <xdr:clientData/>
  </xdr:twoCellAnchor>
  <xdr:twoCellAnchor>
    <xdr:from>
      <xdr:col>21</xdr:col>
      <xdr:colOff>613832</xdr:colOff>
      <xdr:row>51</xdr:row>
      <xdr:rowOff>115887</xdr:rowOff>
    </xdr:from>
    <xdr:to>
      <xdr:col>23</xdr:col>
      <xdr:colOff>209550</xdr:colOff>
      <xdr:row>51</xdr:row>
      <xdr:rowOff>121708</xdr:rowOff>
    </xdr:to>
    <xdr:cxnSp macro="">
      <xdr:nvCxnSpPr>
        <xdr:cNvPr id="13" name="Straight Connector 12"/>
        <xdr:cNvCxnSpPr>
          <a:stCxn id="12" idx="1"/>
          <a:endCxn id="11" idx="6"/>
        </xdr:cNvCxnSpPr>
      </xdr:nvCxnSpPr>
      <xdr:spPr>
        <a:xfrm flipH="1">
          <a:off x="13034432" y="11460162"/>
          <a:ext cx="814918" cy="5821"/>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148166</xdr:colOff>
      <xdr:row>90</xdr:row>
      <xdr:rowOff>30692</xdr:rowOff>
    </xdr:from>
    <xdr:to>
      <xdr:col>6</xdr:col>
      <xdr:colOff>74083</xdr:colOff>
      <xdr:row>95</xdr:row>
      <xdr:rowOff>116417</xdr:rowOff>
    </xdr:to>
    <xdr:sp macro="" textlink="">
      <xdr:nvSpPr>
        <xdr:cNvPr id="14" name="Rounded Rectangle 13"/>
        <xdr:cNvSpPr/>
      </xdr:nvSpPr>
      <xdr:spPr>
        <a:xfrm>
          <a:off x="2815166" y="19661717"/>
          <a:ext cx="535517" cy="1038225"/>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232834</xdr:colOff>
      <xdr:row>94</xdr:row>
      <xdr:rowOff>152400</xdr:rowOff>
    </xdr:from>
    <xdr:to>
      <xdr:col>5</xdr:col>
      <xdr:colOff>162983</xdr:colOff>
      <xdr:row>103</xdr:row>
      <xdr:rowOff>10584</xdr:rowOff>
    </xdr:to>
    <xdr:sp macro="" textlink="">
      <xdr:nvSpPr>
        <xdr:cNvPr id="15" name="Rounded Rectangle 14"/>
        <xdr:cNvSpPr/>
      </xdr:nvSpPr>
      <xdr:spPr>
        <a:xfrm>
          <a:off x="2290234" y="20545425"/>
          <a:ext cx="539749" cy="1572684"/>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463550</xdr:colOff>
      <xdr:row>99</xdr:row>
      <xdr:rowOff>1058</xdr:rowOff>
    </xdr:from>
    <xdr:to>
      <xdr:col>13</xdr:col>
      <xdr:colOff>301625</xdr:colOff>
      <xdr:row>104</xdr:row>
      <xdr:rowOff>48683</xdr:rowOff>
    </xdr:to>
    <xdr:sp macro="" textlink="">
      <xdr:nvSpPr>
        <xdr:cNvPr id="16" name="TextBox 15"/>
        <xdr:cNvSpPr txBox="1"/>
      </xdr:nvSpPr>
      <xdr:spPr>
        <a:xfrm>
          <a:off x="5568950" y="21346583"/>
          <a:ext cx="2276475" cy="1000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Create a new median function starting at the first point of the maintained</a:t>
          </a:r>
          <a:r>
            <a:rPr lang="en-GB" sz="1100" baseline="0"/>
            <a:t> shift.  Remove the  function from the corresponding extended median cells.</a:t>
          </a:r>
          <a:endParaRPr lang="en-GB" sz="1100"/>
        </a:p>
      </xdr:txBody>
    </xdr:sp>
    <xdr:clientData/>
  </xdr:twoCellAnchor>
  <xdr:twoCellAnchor>
    <xdr:from>
      <xdr:col>9</xdr:col>
      <xdr:colOff>462492</xdr:colOff>
      <xdr:row>105</xdr:row>
      <xdr:rowOff>61382</xdr:rowOff>
    </xdr:from>
    <xdr:to>
      <xdr:col>13</xdr:col>
      <xdr:colOff>300568</xdr:colOff>
      <xdr:row>112</xdr:row>
      <xdr:rowOff>21167</xdr:rowOff>
    </xdr:to>
    <xdr:sp macro="" textlink="">
      <xdr:nvSpPr>
        <xdr:cNvPr id="17" name="TextBox 16"/>
        <xdr:cNvSpPr txBox="1"/>
      </xdr:nvSpPr>
      <xdr:spPr>
        <a:xfrm>
          <a:off x="5567892" y="22549907"/>
          <a:ext cx="2276476" cy="129328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Once a new median </a:t>
          </a:r>
          <a:r>
            <a:rPr lang="en-GB" sz="1100" baseline="0"/>
            <a:t>has been completed (6 points for process measures, 12 points for outcome measures), a new extended median can be set. This should be based on the same points used in the new median.</a:t>
          </a:r>
          <a:endParaRPr lang="en-GB" sz="1100"/>
        </a:p>
      </xdr:txBody>
    </xdr:sp>
    <xdr:clientData/>
  </xdr:twoCellAnchor>
  <xdr:twoCellAnchor>
    <xdr:from>
      <xdr:col>6</xdr:col>
      <xdr:colOff>74084</xdr:colOff>
      <xdr:row>92</xdr:row>
      <xdr:rowOff>168805</xdr:rowOff>
    </xdr:from>
    <xdr:to>
      <xdr:col>9</xdr:col>
      <xdr:colOff>463551</xdr:colOff>
      <xdr:row>101</xdr:row>
      <xdr:rowOff>120121</xdr:rowOff>
    </xdr:to>
    <xdr:cxnSp macro="">
      <xdr:nvCxnSpPr>
        <xdr:cNvPr id="18" name="Elbow Connector 17"/>
        <xdr:cNvCxnSpPr>
          <a:stCxn id="16" idx="1"/>
          <a:endCxn id="14" idx="3"/>
        </xdr:cNvCxnSpPr>
      </xdr:nvCxnSpPr>
      <xdr:spPr>
        <a:xfrm rot="10800000">
          <a:off x="3350684" y="20180830"/>
          <a:ext cx="2218267" cy="1665816"/>
        </a:xfrm>
        <a:prstGeom prst="bentConnector3">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504827</xdr:colOff>
      <xdr:row>103</xdr:row>
      <xdr:rowOff>10585</xdr:rowOff>
    </xdr:from>
    <xdr:to>
      <xdr:col>9</xdr:col>
      <xdr:colOff>462493</xdr:colOff>
      <xdr:row>108</xdr:row>
      <xdr:rowOff>136526</xdr:rowOff>
    </xdr:to>
    <xdr:cxnSp macro="">
      <xdr:nvCxnSpPr>
        <xdr:cNvPr id="19" name="Elbow Connector 18"/>
        <xdr:cNvCxnSpPr>
          <a:stCxn id="17" idx="1"/>
          <a:endCxn id="15" idx="2"/>
        </xdr:cNvCxnSpPr>
      </xdr:nvCxnSpPr>
      <xdr:spPr>
        <a:xfrm rot="10800000">
          <a:off x="2562227" y="22118110"/>
          <a:ext cx="3005666" cy="1078441"/>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228064</xdr:colOff>
      <xdr:row>24</xdr:row>
      <xdr:rowOff>67078</xdr:rowOff>
    </xdr:from>
    <xdr:to>
      <xdr:col>11</xdr:col>
      <xdr:colOff>228064</xdr:colOff>
      <xdr:row>42</xdr:row>
      <xdr:rowOff>80492</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92399</xdr:colOff>
      <xdr:row>41</xdr:row>
      <xdr:rowOff>53461</xdr:rowOff>
    </xdr:from>
    <xdr:to>
      <xdr:col>35</xdr:col>
      <xdr:colOff>468033</xdr:colOff>
      <xdr:row>42</xdr:row>
      <xdr:rowOff>153438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01493" y="8030649"/>
          <a:ext cx="5090509" cy="2904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19050</xdr:colOff>
          <xdr:row>6</xdr:row>
          <xdr:rowOff>228600</xdr:rowOff>
        </xdr:from>
        <xdr:to>
          <xdr:col>13</xdr:col>
          <xdr:colOff>717550</xdr:colOff>
          <xdr:row>8</xdr:row>
          <xdr:rowOff>12700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64576</xdr:colOff>
      <xdr:row>3</xdr:row>
      <xdr:rowOff>177585</xdr:rowOff>
    </xdr:from>
    <xdr:to>
      <xdr:col>23</xdr:col>
      <xdr:colOff>516609</xdr:colOff>
      <xdr:row>21</xdr:row>
      <xdr:rowOff>0</xdr:rowOff>
    </xdr:to>
    <xdr:graphicFrame macro="">
      <xdr:nvGraphicFramePr>
        <xdr:cNvPr id="13" name="Chart 12">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26</xdr:col>
      <xdr:colOff>120739</xdr:colOff>
      <xdr:row>1</xdr:row>
      <xdr:rowOff>2</xdr:rowOff>
    </xdr:from>
    <xdr:to>
      <xdr:col>35</xdr:col>
      <xdr:colOff>456127</xdr:colOff>
      <xdr:row>13</xdr:row>
      <xdr:rowOff>67078</xdr:rowOff>
    </xdr:to>
    <xdr:graphicFrame macro="">
      <xdr:nvGraphicFramePr>
        <xdr:cNvPr id="12" name="Chart 1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26</xdr:col>
      <xdr:colOff>107324</xdr:colOff>
      <xdr:row>13</xdr:row>
      <xdr:rowOff>93909</xdr:rowOff>
    </xdr:from>
    <xdr:to>
      <xdr:col>35</xdr:col>
      <xdr:colOff>485491</xdr:colOff>
      <xdr:row>26</xdr:row>
      <xdr:rowOff>0</xdr:rowOff>
    </xdr:to>
    <xdr:graphicFrame macro="">
      <xdr:nvGraphicFramePr>
        <xdr:cNvPr id="14" name="Chart 13">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26</xdr:col>
      <xdr:colOff>93908</xdr:colOff>
      <xdr:row>25</xdr:row>
      <xdr:rowOff>160986</xdr:rowOff>
    </xdr:from>
    <xdr:to>
      <xdr:col>35</xdr:col>
      <xdr:colOff>456127</xdr:colOff>
      <xdr:row>39</xdr:row>
      <xdr:rowOff>61553</xdr:rowOff>
    </xdr:to>
    <xdr:graphicFrame macro="">
      <xdr:nvGraphicFramePr>
        <xdr:cNvPr id="15" name="Chart 14">
          <a:extLst>
            <a:ext uri="{FF2B5EF4-FFF2-40B4-BE49-F238E27FC236}">
              <a16:creationId xmlns:a16="http://schemas.microsoft.com/office/drawing/2014/main" id="{00000000-0008-0000-06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53662</xdr:colOff>
      <xdr:row>3</xdr:row>
      <xdr:rowOff>53663</xdr:rowOff>
    </xdr:from>
    <xdr:to>
      <xdr:col>11</xdr:col>
      <xdr:colOff>402463</xdr:colOff>
      <xdr:row>21</xdr:row>
      <xdr:rowOff>107325</xdr:rowOff>
    </xdr:to>
    <xdr:graphicFrame macro="">
      <xdr:nvGraphicFramePr>
        <xdr:cNvPr id="16" name="chart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13</xdr:col>
      <xdr:colOff>295142</xdr:colOff>
      <xdr:row>22</xdr:row>
      <xdr:rowOff>67078</xdr:rowOff>
    </xdr:from>
    <xdr:to>
      <xdr:col>24</xdr:col>
      <xdr:colOff>482958</xdr:colOff>
      <xdr:row>41</xdr:row>
      <xdr:rowOff>120861</xdr:rowOff>
    </xdr:to>
    <xdr:graphicFrame macro="">
      <xdr:nvGraphicFramePr>
        <xdr:cNvPr id="10" name="Chart 9">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86378</xdr:colOff>
      <xdr:row>4</xdr:row>
      <xdr:rowOff>23905</xdr:rowOff>
    </xdr:from>
    <xdr:to>
      <xdr:col>22</xdr:col>
      <xdr:colOff>9525</xdr:colOff>
      <xdr:row>26</xdr:row>
      <xdr:rowOff>152905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86378</xdr:colOff>
      <xdr:row>4</xdr:row>
      <xdr:rowOff>23905</xdr:rowOff>
    </xdr:from>
    <xdr:to>
      <xdr:col>22</xdr:col>
      <xdr:colOff>9525</xdr:colOff>
      <xdr:row>26</xdr:row>
      <xdr:rowOff>152905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7937</xdr:colOff>
      <xdr:row>4</xdr:row>
      <xdr:rowOff>12699</xdr:rowOff>
    </xdr:from>
    <xdr:to>
      <xdr:col>21</xdr:col>
      <xdr:colOff>6127937</xdr:colOff>
      <xdr:row>26</xdr:row>
      <xdr:rowOff>141699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97584</xdr:colOff>
      <xdr:row>4</xdr:row>
      <xdr:rowOff>12699</xdr:rowOff>
    </xdr:from>
    <xdr:to>
      <xdr:col>21</xdr:col>
      <xdr:colOff>20731</xdr:colOff>
      <xdr:row>26</xdr:row>
      <xdr:rowOff>141699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169332</xdr:colOff>
      <xdr:row>2</xdr:row>
      <xdr:rowOff>169334</xdr:rowOff>
    </xdr:from>
    <xdr:to>
      <xdr:col>31</xdr:col>
      <xdr:colOff>423333</xdr:colOff>
      <xdr:row>31</xdr:row>
      <xdr:rowOff>116418</xdr:rowOff>
    </xdr:to>
    <xdr:graphicFrame macro="">
      <xdr:nvGraphicFramePr>
        <xdr:cNvPr id="2" name="chart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243415</xdr:colOff>
      <xdr:row>5</xdr:row>
      <xdr:rowOff>4232</xdr:rowOff>
    </xdr:from>
    <xdr:to>
      <xdr:col>23</xdr:col>
      <xdr:colOff>497414</xdr:colOff>
      <xdr:row>19</xdr:row>
      <xdr:rowOff>126999</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333375</xdr:colOff>
      <xdr:row>1</xdr:row>
      <xdr:rowOff>171450</xdr:rowOff>
    </xdr:from>
    <xdr:to>
      <xdr:col>17</xdr:col>
      <xdr:colOff>28575</xdr:colOff>
      <xdr:row>16</xdr:row>
      <xdr:rowOff>57150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133350</xdr:colOff>
      <xdr:row>2</xdr:row>
      <xdr:rowOff>85725</xdr:rowOff>
    </xdr:from>
    <xdr:to>
      <xdr:col>24</xdr:col>
      <xdr:colOff>438150</xdr:colOff>
      <xdr:row>16</xdr:row>
      <xdr:rowOff>161925</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333375</xdr:colOff>
      <xdr:row>3</xdr:row>
      <xdr:rowOff>66675</xdr:rowOff>
    </xdr:from>
    <xdr:to>
      <xdr:col>31</xdr:col>
      <xdr:colOff>28575</xdr:colOff>
      <xdr:row>17</xdr:row>
      <xdr:rowOff>142875</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3" name="Table3" displayName="Table3" ref="A3:G6" totalsRowShown="0">
  <autoFilter ref="A3:G6"/>
  <tableColumns count="7">
    <tableColumn id="5" name="Week commencing" dataDxfId="55">
      <calculatedColumnFormula>Table3[[#This Row],[Date]]-WEEKDAY(Table3[[#This Row],[Date]],2)+1</calculatedColumnFormula>
    </tableColumn>
    <tableColumn id="6" name="Date" dataDxfId="54"/>
    <tableColumn id="1" name="C-Chart of visits completed" dataDxfId="53"/>
    <tableColumn id="2" name="Acute script required?" dataDxfId="52"/>
    <tableColumn id="3" name="GP/OOH within 48 hours?" dataDxfId="51"/>
    <tableColumn id="4" name="Admitted within 72hrs?" dataDxfId="50"/>
    <tableColumn id="7" name="% Visits carried out by staff group" dataDxfId="49"/>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I1:I7" totalsRowShown="0" headerRowDxfId="48" dataDxfId="46" headerRowBorderDxfId="47" tableBorderDxfId="45" totalsRowBorderDxfId="44">
  <autoFilter ref="I1:I7"/>
  <tableColumns count="1">
    <tableColumn id="1" name="Staff groups" dataDxfId="43"/>
  </tableColumns>
  <tableStyleInfo name="TableStyleLight9" showFirstColumn="0" showLastColumn="0" showRowStripes="1" showColumnStripes="0"/>
</table>
</file>

<file path=xl/tables/table3.xml><?xml version="1.0" encoding="utf-8"?>
<table xmlns="http://schemas.openxmlformats.org/spreadsheetml/2006/main" id="2" name="Requests" displayName="Requests" ref="A3:J132" totalsRowShown="0" headerRowDxfId="41" dataDxfId="40" tableBorderDxfId="39">
  <autoFilter ref="A3:J132"/>
  <tableColumns count="10">
    <tableColumn id="1" name="Date" dataDxfId="38"/>
    <tableColumn id="9" name="WkDay" dataDxfId="37">
      <calculatedColumnFormula>TEXT(Requests[[#This Row],[Date]],"ddd")</calculatedColumnFormula>
    </tableColumn>
    <tableColumn id="2" name="Total number of requests  from patients" dataDxfId="36"/>
    <tableColumn id="3" name="Total number offered alternative by Admin" dataDxfId="35"/>
    <tableColumn id="4" name="Total number added to duty request list for clinician review" dataDxfId="34"/>
    <tableColumn id="5" name="Total additional number generated by the practice" dataDxfId="33"/>
    <tableColumn id="6" name="Column1" dataDxfId="32">
      <calculatedColumnFormula>F4+C4</calculatedColumnFormula>
    </tableColumn>
    <tableColumn id="7" name="Total number home visits completed on each day" dataDxfId="31"/>
    <tableColumn id="8" name="% offered an appointment" dataDxfId="30">
      <calculatedColumnFormula>IFERROR(H4/G4,"")</calculatedColumnFormula>
    </tableColumn>
    <tableColumn id="10" name="Column2" dataDxfId="29">
      <calculatedColumnFormula>Requests[[#This Row],[Total number home visits completed on each day]]=Requests[[#This Row],[Column1]]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1" name="Visits" displayName="Visits" ref="A3:H575" totalsRowShown="0" headerRowDxfId="27" dataDxfId="25" headerRowBorderDxfId="26" tableBorderDxfId="24">
  <autoFilter ref="A3:H575"/>
  <tableColumns count="8">
    <tableColumn id="1" name="ID" dataDxfId="23"/>
    <tableColumn id="2" name="Date" dataDxfId="22"/>
    <tableColumn id="8" name="WkDay" dataDxfId="21">
      <calculatedColumnFormula>TEXT(Visits[[#This Row],[Date]],"ddd")</calculatedColumnFormula>
    </tableColumn>
    <tableColumn id="3" name="Home visit carried out by" dataDxfId="20"/>
    <tableColumn id="4" name="Was an acute script required? " dataDxfId="19"/>
    <tableColumn id="5" name="Was the patient admitted to hospital within 72 hours of home visit? " dataDxfId="18"/>
    <tableColumn id="6" name="Did the patient initiate contact with a GP/OOH within 48 hours of home visit? " dataDxfId="17"/>
    <tableColumn id="7" name="Comments"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zoomScaleNormal="100" workbookViewId="0">
      <selection activeCell="H74" sqref="H74"/>
    </sheetView>
  </sheetViews>
  <sheetFormatPr defaultColWidth="8.7265625" defaultRowHeight="14" x14ac:dyDescent="0.3"/>
  <cols>
    <col min="1" max="1" width="100.453125" style="5" customWidth="1"/>
    <col min="2" max="16384" width="8.7265625" style="5"/>
  </cols>
  <sheetData>
    <row r="1" spans="1:1" x14ac:dyDescent="0.3">
      <c r="A1" s="9" t="s">
        <v>0</v>
      </c>
    </row>
    <row r="3" spans="1:1" x14ac:dyDescent="0.3">
      <c r="A3" s="5" t="s">
        <v>1</v>
      </c>
    </row>
    <row r="4" spans="1:1" x14ac:dyDescent="0.3">
      <c r="A4" s="12"/>
    </row>
    <row r="5" spans="1:1" x14ac:dyDescent="0.3">
      <c r="A5" s="9" t="s">
        <v>2</v>
      </c>
    </row>
    <row r="7" spans="1:1" ht="28" x14ac:dyDescent="0.3">
      <c r="A7" s="12" t="s">
        <v>3</v>
      </c>
    </row>
    <row r="8" spans="1:1" x14ac:dyDescent="0.3">
      <c r="A8" s="12"/>
    </row>
    <row r="9" spans="1:1" x14ac:dyDescent="0.3">
      <c r="A9" s="12"/>
    </row>
    <row r="12" spans="1:1" ht="56" x14ac:dyDescent="0.3">
      <c r="A12" s="12" t="s">
        <v>4</v>
      </c>
    </row>
    <row r="13" spans="1:1" x14ac:dyDescent="0.3">
      <c r="A13" s="12"/>
    </row>
    <row r="14" spans="1:1" ht="28" x14ac:dyDescent="0.3">
      <c r="A14" s="12" t="s">
        <v>5</v>
      </c>
    </row>
    <row r="15" spans="1:1" x14ac:dyDescent="0.3">
      <c r="A15" s="12"/>
    </row>
    <row r="16" spans="1:1" x14ac:dyDescent="0.3">
      <c r="A16" s="12" t="s">
        <v>6</v>
      </c>
    </row>
    <row r="17" spans="1:2" x14ac:dyDescent="0.3">
      <c r="A17" s="12"/>
    </row>
    <row r="18" spans="1:2" x14ac:dyDescent="0.3">
      <c r="A18" s="12"/>
    </row>
    <row r="20" spans="1:2" x14ac:dyDescent="0.3">
      <c r="A20" s="9" t="s">
        <v>7</v>
      </c>
    </row>
    <row r="22" spans="1:2" x14ac:dyDescent="0.3">
      <c r="A22" s="9" t="s">
        <v>8</v>
      </c>
    </row>
    <row r="23" spans="1:2" x14ac:dyDescent="0.3">
      <c r="A23" s="15"/>
      <c r="B23" s="13"/>
    </row>
    <row r="24" spans="1:2" x14ac:dyDescent="0.3">
      <c r="A24" s="15" t="s">
        <v>9</v>
      </c>
      <c r="B24" s="13"/>
    </row>
    <row r="25" spans="1:2" x14ac:dyDescent="0.3">
      <c r="A25" s="15"/>
      <c r="B25" s="13"/>
    </row>
    <row r="26" spans="1:2" ht="28" x14ac:dyDescent="0.3">
      <c r="A26" s="18" t="s">
        <v>10</v>
      </c>
      <c r="B26" s="13"/>
    </row>
    <row r="28" spans="1:2" ht="42" x14ac:dyDescent="0.3">
      <c r="A28" s="16" t="s">
        <v>11</v>
      </c>
    </row>
    <row r="29" spans="1:2" x14ac:dyDescent="0.3">
      <c r="A29" s="16"/>
    </row>
    <row r="30" spans="1:2" ht="28" x14ac:dyDescent="0.3">
      <c r="A30" s="12" t="s">
        <v>12</v>
      </c>
    </row>
    <row r="32" spans="1:2" ht="42" x14ac:dyDescent="0.3">
      <c r="A32" s="12" t="s">
        <v>13</v>
      </c>
    </row>
    <row r="34" spans="1:1" ht="42" x14ac:dyDescent="0.3">
      <c r="A34" s="16" t="s">
        <v>14</v>
      </c>
    </row>
    <row r="35" spans="1:1" x14ac:dyDescent="0.3">
      <c r="A35" s="14"/>
    </row>
    <row r="36" spans="1:1" x14ac:dyDescent="0.3">
      <c r="A36" s="17" t="s">
        <v>15</v>
      </c>
    </row>
    <row r="37" spans="1:1" x14ac:dyDescent="0.3">
      <c r="A37" s="193"/>
    </row>
    <row r="38" spans="1:1" ht="28" x14ac:dyDescent="0.3">
      <c r="A38" s="194" t="s">
        <v>165</v>
      </c>
    </row>
    <row r="40" spans="1:1" x14ac:dyDescent="0.3">
      <c r="A40" s="9" t="s">
        <v>16</v>
      </c>
    </row>
    <row r="42" spans="1:1" x14ac:dyDescent="0.3">
      <c r="A42" s="19" t="s">
        <v>17</v>
      </c>
    </row>
    <row r="44" spans="1:1" ht="28" x14ac:dyDescent="0.3">
      <c r="A44" s="12" t="s">
        <v>18</v>
      </c>
    </row>
    <row r="46" spans="1:1" ht="140" x14ac:dyDescent="0.3">
      <c r="A46" s="12" t="s">
        <v>142</v>
      </c>
    </row>
    <row r="47" spans="1:1" x14ac:dyDescent="0.3">
      <c r="A47" s="12"/>
    </row>
    <row r="48" spans="1:1" x14ac:dyDescent="0.3">
      <c r="A48" s="23"/>
    </row>
    <row r="49" spans="1:1" ht="70" x14ac:dyDescent="0.3">
      <c r="A49" s="12" t="s">
        <v>143</v>
      </c>
    </row>
    <row r="51" spans="1:1" ht="28" x14ac:dyDescent="0.3">
      <c r="A51" s="12" t="s">
        <v>19</v>
      </c>
    </row>
    <row r="52" spans="1:1" x14ac:dyDescent="0.3">
      <c r="A52" s="12"/>
    </row>
    <row r="53" spans="1:1" ht="28" x14ac:dyDescent="0.3">
      <c r="A53" s="195" t="s">
        <v>165</v>
      </c>
    </row>
    <row r="55" spans="1:1" x14ac:dyDescent="0.3">
      <c r="A55" s="9" t="s">
        <v>101</v>
      </c>
    </row>
    <row r="57" spans="1:1" ht="70" x14ac:dyDescent="0.3">
      <c r="A57" s="12" t="s">
        <v>166</v>
      </c>
    </row>
    <row r="59" spans="1:1" ht="56" x14ac:dyDescent="0.3">
      <c r="A59" s="12" t="s">
        <v>175</v>
      </c>
    </row>
    <row r="61" spans="1:1" x14ac:dyDescent="0.3">
      <c r="A61" s="19" t="s">
        <v>144</v>
      </c>
    </row>
    <row r="62" spans="1:1" ht="28" x14ac:dyDescent="0.3">
      <c r="A62" s="12" t="s">
        <v>167</v>
      </c>
    </row>
    <row r="63" spans="1:1" x14ac:dyDescent="0.3">
      <c r="A63" s="5" t="s">
        <v>156</v>
      </c>
    </row>
    <row r="66" spans="1:1" x14ac:dyDescent="0.3">
      <c r="A66" s="9" t="s">
        <v>157</v>
      </c>
    </row>
    <row r="68" spans="1:1" ht="56" x14ac:dyDescent="0.3">
      <c r="A68" s="12" t="s">
        <v>163</v>
      </c>
    </row>
    <row r="69" spans="1:1" x14ac:dyDescent="0.3">
      <c r="A69" s="12"/>
    </row>
    <row r="70" spans="1:1" x14ac:dyDescent="0.3">
      <c r="A70" s="5" t="s">
        <v>176</v>
      </c>
    </row>
    <row r="86" spans="1:1" ht="28" x14ac:dyDescent="0.3">
      <c r="A86" s="12" t="s">
        <v>164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52"/>
  <sheetViews>
    <sheetView zoomScale="90" zoomScaleNormal="90" workbookViewId="0">
      <selection activeCell="K6" sqref="K6"/>
    </sheetView>
  </sheetViews>
  <sheetFormatPr defaultColWidth="8.81640625" defaultRowHeight="12.5" x14ac:dyDescent="0.25"/>
  <cols>
    <col min="1" max="1" width="10.7265625" style="90" customWidth="1"/>
    <col min="2" max="2" width="13.7265625" style="89" customWidth="1"/>
    <col min="3" max="3" width="11.453125" style="89" customWidth="1"/>
    <col min="4" max="4" width="13.7265625" style="89" customWidth="1"/>
    <col min="5" max="11" width="10.7265625" style="89" customWidth="1"/>
    <col min="12" max="12" width="9.7265625" style="89" customWidth="1"/>
    <col min="13" max="13" width="9.81640625" style="89" customWidth="1"/>
    <col min="14" max="14" width="10" style="89" customWidth="1"/>
    <col min="15" max="27" width="9.1796875" style="89"/>
    <col min="28" max="257" width="9.1796875" style="88"/>
    <col min="258" max="258" width="10.7265625" style="88" customWidth="1"/>
    <col min="259" max="259" width="13.7265625" style="88" customWidth="1"/>
    <col min="260" max="260" width="11.453125" style="88" customWidth="1"/>
    <col min="261" max="261" width="13.7265625" style="88" customWidth="1"/>
    <col min="262" max="267" width="10.7265625" style="88" customWidth="1"/>
    <col min="268" max="513" width="9.1796875" style="88"/>
    <col min="514" max="514" width="10.7265625" style="88" customWidth="1"/>
    <col min="515" max="515" width="13.7265625" style="88" customWidth="1"/>
    <col min="516" max="516" width="11.453125" style="88" customWidth="1"/>
    <col min="517" max="517" width="13.7265625" style="88" customWidth="1"/>
    <col min="518" max="523" width="10.7265625" style="88" customWidth="1"/>
    <col min="524" max="769" width="9.1796875" style="88"/>
    <col min="770" max="770" width="10.7265625" style="88" customWidth="1"/>
    <col min="771" max="771" width="13.7265625" style="88" customWidth="1"/>
    <col min="772" max="772" width="11.453125" style="88" customWidth="1"/>
    <col min="773" max="773" width="13.7265625" style="88" customWidth="1"/>
    <col min="774" max="779" width="10.7265625" style="88" customWidth="1"/>
    <col min="780" max="1025" width="9.1796875" style="88"/>
    <col min="1026" max="1026" width="10.7265625" style="88" customWidth="1"/>
    <col min="1027" max="1027" width="13.7265625" style="88" customWidth="1"/>
    <col min="1028" max="1028" width="11.453125" style="88" customWidth="1"/>
    <col min="1029" max="1029" width="13.7265625" style="88" customWidth="1"/>
    <col min="1030" max="1035" width="10.7265625" style="88" customWidth="1"/>
    <col min="1036" max="1281" width="9.1796875" style="88"/>
    <col min="1282" max="1282" width="10.7265625" style="88" customWidth="1"/>
    <col min="1283" max="1283" width="13.7265625" style="88" customWidth="1"/>
    <col min="1284" max="1284" width="11.453125" style="88" customWidth="1"/>
    <col min="1285" max="1285" width="13.7265625" style="88" customWidth="1"/>
    <col min="1286" max="1291" width="10.7265625" style="88" customWidth="1"/>
    <col min="1292" max="1537" width="9.1796875" style="88"/>
    <col min="1538" max="1538" width="10.7265625" style="88" customWidth="1"/>
    <col min="1539" max="1539" width="13.7265625" style="88" customWidth="1"/>
    <col min="1540" max="1540" width="11.453125" style="88" customWidth="1"/>
    <col min="1541" max="1541" width="13.7265625" style="88" customWidth="1"/>
    <col min="1542" max="1547" width="10.7265625" style="88" customWidth="1"/>
    <col min="1548" max="1793" width="9.1796875" style="88"/>
    <col min="1794" max="1794" width="10.7265625" style="88" customWidth="1"/>
    <col min="1795" max="1795" width="13.7265625" style="88" customWidth="1"/>
    <col min="1796" max="1796" width="11.453125" style="88" customWidth="1"/>
    <col min="1797" max="1797" width="13.7265625" style="88" customWidth="1"/>
    <col min="1798" max="1803" width="10.7265625" style="88" customWidth="1"/>
    <col min="1804" max="2049" width="9.1796875" style="88"/>
    <col min="2050" max="2050" width="10.7265625" style="88" customWidth="1"/>
    <col min="2051" max="2051" width="13.7265625" style="88" customWidth="1"/>
    <col min="2052" max="2052" width="11.453125" style="88" customWidth="1"/>
    <col min="2053" max="2053" width="13.7265625" style="88" customWidth="1"/>
    <col min="2054" max="2059" width="10.7265625" style="88" customWidth="1"/>
    <col min="2060" max="2305" width="9.1796875" style="88"/>
    <col min="2306" max="2306" width="10.7265625" style="88" customWidth="1"/>
    <col min="2307" max="2307" width="13.7265625" style="88" customWidth="1"/>
    <col min="2308" max="2308" width="11.453125" style="88" customWidth="1"/>
    <col min="2309" max="2309" width="13.7265625" style="88" customWidth="1"/>
    <col min="2310" max="2315" width="10.7265625" style="88" customWidth="1"/>
    <col min="2316" max="2561" width="9.1796875" style="88"/>
    <col min="2562" max="2562" width="10.7265625" style="88" customWidth="1"/>
    <col min="2563" max="2563" width="13.7265625" style="88" customWidth="1"/>
    <col min="2564" max="2564" width="11.453125" style="88" customWidth="1"/>
    <col min="2565" max="2565" width="13.7265625" style="88" customWidth="1"/>
    <col min="2566" max="2571" width="10.7265625" style="88" customWidth="1"/>
    <col min="2572" max="2817" width="9.1796875" style="88"/>
    <col min="2818" max="2818" width="10.7265625" style="88" customWidth="1"/>
    <col min="2819" max="2819" width="13.7265625" style="88" customWidth="1"/>
    <col min="2820" max="2820" width="11.453125" style="88" customWidth="1"/>
    <col min="2821" max="2821" width="13.7265625" style="88" customWidth="1"/>
    <col min="2822" max="2827" width="10.7265625" style="88" customWidth="1"/>
    <col min="2828" max="3073" width="9.1796875" style="88"/>
    <col min="3074" max="3074" width="10.7265625" style="88" customWidth="1"/>
    <col min="3075" max="3075" width="13.7265625" style="88" customWidth="1"/>
    <col min="3076" max="3076" width="11.453125" style="88" customWidth="1"/>
    <col min="3077" max="3077" width="13.7265625" style="88" customWidth="1"/>
    <col min="3078" max="3083" width="10.7265625" style="88" customWidth="1"/>
    <col min="3084" max="3329" width="9.1796875" style="88"/>
    <col min="3330" max="3330" width="10.7265625" style="88" customWidth="1"/>
    <col min="3331" max="3331" width="13.7265625" style="88" customWidth="1"/>
    <col min="3332" max="3332" width="11.453125" style="88" customWidth="1"/>
    <col min="3333" max="3333" width="13.7265625" style="88" customWidth="1"/>
    <col min="3334" max="3339" width="10.7265625" style="88" customWidth="1"/>
    <col min="3340" max="3585" width="9.1796875" style="88"/>
    <col min="3586" max="3586" width="10.7265625" style="88" customWidth="1"/>
    <col min="3587" max="3587" width="13.7265625" style="88" customWidth="1"/>
    <col min="3588" max="3588" width="11.453125" style="88" customWidth="1"/>
    <col min="3589" max="3589" width="13.7265625" style="88" customWidth="1"/>
    <col min="3590" max="3595" width="10.7265625" style="88" customWidth="1"/>
    <col min="3596" max="3841" width="9.1796875" style="88"/>
    <col min="3842" max="3842" width="10.7265625" style="88" customWidth="1"/>
    <col min="3843" max="3843" width="13.7265625" style="88" customWidth="1"/>
    <col min="3844" max="3844" width="11.453125" style="88" customWidth="1"/>
    <col min="3845" max="3845" width="13.7265625" style="88" customWidth="1"/>
    <col min="3846" max="3851" width="10.7265625" style="88" customWidth="1"/>
    <col min="3852" max="4097" width="9.1796875" style="88"/>
    <col min="4098" max="4098" width="10.7265625" style="88" customWidth="1"/>
    <col min="4099" max="4099" width="13.7265625" style="88" customWidth="1"/>
    <col min="4100" max="4100" width="11.453125" style="88" customWidth="1"/>
    <col min="4101" max="4101" width="13.7265625" style="88" customWidth="1"/>
    <col min="4102" max="4107" width="10.7265625" style="88" customWidth="1"/>
    <col min="4108" max="4353" width="9.1796875" style="88"/>
    <col min="4354" max="4354" width="10.7265625" style="88" customWidth="1"/>
    <col min="4355" max="4355" width="13.7265625" style="88" customWidth="1"/>
    <col min="4356" max="4356" width="11.453125" style="88" customWidth="1"/>
    <col min="4357" max="4357" width="13.7265625" style="88" customWidth="1"/>
    <col min="4358" max="4363" width="10.7265625" style="88" customWidth="1"/>
    <col min="4364" max="4609" width="9.1796875" style="88"/>
    <col min="4610" max="4610" width="10.7265625" style="88" customWidth="1"/>
    <col min="4611" max="4611" width="13.7265625" style="88" customWidth="1"/>
    <col min="4612" max="4612" width="11.453125" style="88" customWidth="1"/>
    <col min="4613" max="4613" width="13.7265625" style="88" customWidth="1"/>
    <col min="4614" max="4619" width="10.7265625" style="88" customWidth="1"/>
    <col min="4620" max="4865" width="9.1796875" style="88"/>
    <col min="4866" max="4866" width="10.7265625" style="88" customWidth="1"/>
    <col min="4867" max="4867" width="13.7265625" style="88" customWidth="1"/>
    <col min="4868" max="4868" width="11.453125" style="88" customWidth="1"/>
    <col min="4869" max="4869" width="13.7265625" style="88" customWidth="1"/>
    <col min="4870" max="4875" width="10.7265625" style="88" customWidth="1"/>
    <col min="4876" max="5121" width="9.1796875" style="88"/>
    <col min="5122" max="5122" width="10.7265625" style="88" customWidth="1"/>
    <col min="5123" max="5123" width="13.7265625" style="88" customWidth="1"/>
    <col min="5124" max="5124" width="11.453125" style="88" customWidth="1"/>
    <col min="5125" max="5125" width="13.7265625" style="88" customWidth="1"/>
    <col min="5126" max="5131" width="10.7265625" style="88" customWidth="1"/>
    <col min="5132" max="5377" width="9.1796875" style="88"/>
    <col min="5378" max="5378" width="10.7265625" style="88" customWidth="1"/>
    <col min="5379" max="5379" width="13.7265625" style="88" customWidth="1"/>
    <col min="5380" max="5380" width="11.453125" style="88" customWidth="1"/>
    <col min="5381" max="5381" width="13.7265625" style="88" customWidth="1"/>
    <col min="5382" max="5387" width="10.7265625" style="88" customWidth="1"/>
    <col min="5388" max="5633" width="9.1796875" style="88"/>
    <col min="5634" max="5634" width="10.7265625" style="88" customWidth="1"/>
    <col min="5635" max="5635" width="13.7265625" style="88" customWidth="1"/>
    <col min="5636" max="5636" width="11.453125" style="88" customWidth="1"/>
    <col min="5637" max="5637" width="13.7265625" style="88" customWidth="1"/>
    <col min="5638" max="5643" width="10.7265625" style="88" customWidth="1"/>
    <col min="5644" max="5889" width="9.1796875" style="88"/>
    <col min="5890" max="5890" width="10.7265625" style="88" customWidth="1"/>
    <col min="5891" max="5891" width="13.7265625" style="88" customWidth="1"/>
    <col min="5892" max="5892" width="11.453125" style="88" customWidth="1"/>
    <col min="5893" max="5893" width="13.7265625" style="88" customWidth="1"/>
    <col min="5894" max="5899" width="10.7265625" style="88" customWidth="1"/>
    <col min="5900" max="6145" width="9.1796875" style="88"/>
    <col min="6146" max="6146" width="10.7265625" style="88" customWidth="1"/>
    <col min="6147" max="6147" width="13.7265625" style="88" customWidth="1"/>
    <col min="6148" max="6148" width="11.453125" style="88" customWidth="1"/>
    <col min="6149" max="6149" width="13.7265625" style="88" customWidth="1"/>
    <col min="6150" max="6155" width="10.7265625" style="88" customWidth="1"/>
    <col min="6156" max="6401" width="9.1796875" style="88"/>
    <col min="6402" max="6402" width="10.7265625" style="88" customWidth="1"/>
    <col min="6403" max="6403" width="13.7265625" style="88" customWidth="1"/>
    <col min="6404" max="6404" width="11.453125" style="88" customWidth="1"/>
    <col min="6405" max="6405" width="13.7265625" style="88" customWidth="1"/>
    <col min="6406" max="6411" width="10.7265625" style="88" customWidth="1"/>
    <col min="6412" max="6657" width="9.1796875" style="88"/>
    <col min="6658" max="6658" width="10.7265625" style="88" customWidth="1"/>
    <col min="6659" max="6659" width="13.7265625" style="88" customWidth="1"/>
    <col min="6660" max="6660" width="11.453125" style="88" customWidth="1"/>
    <col min="6661" max="6661" width="13.7265625" style="88" customWidth="1"/>
    <col min="6662" max="6667" width="10.7265625" style="88" customWidth="1"/>
    <col min="6668" max="6913" width="9.1796875" style="88"/>
    <col min="6914" max="6914" width="10.7265625" style="88" customWidth="1"/>
    <col min="6915" max="6915" width="13.7265625" style="88" customWidth="1"/>
    <col min="6916" max="6916" width="11.453125" style="88" customWidth="1"/>
    <col min="6917" max="6917" width="13.7265625" style="88" customWidth="1"/>
    <col min="6918" max="6923" width="10.7265625" style="88" customWidth="1"/>
    <col min="6924" max="7169" width="9.1796875" style="88"/>
    <col min="7170" max="7170" width="10.7265625" style="88" customWidth="1"/>
    <col min="7171" max="7171" width="13.7265625" style="88" customWidth="1"/>
    <col min="7172" max="7172" width="11.453125" style="88" customWidth="1"/>
    <col min="7173" max="7173" width="13.7265625" style="88" customWidth="1"/>
    <col min="7174" max="7179" width="10.7265625" style="88" customWidth="1"/>
    <col min="7180" max="7425" width="9.1796875" style="88"/>
    <col min="7426" max="7426" width="10.7265625" style="88" customWidth="1"/>
    <col min="7427" max="7427" width="13.7265625" style="88" customWidth="1"/>
    <col min="7428" max="7428" width="11.453125" style="88" customWidth="1"/>
    <col min="7429" max="7429" width="13.7265625" style="88" customWidth="1"/>
    <col min="7430" max="7435" width="10.7265625" style="88" customWidth="1"/>
    <col min="7436" max="7681" width="9.1796875" style="88"/>
    <col min="7682" max="7682" width="10.7265625" style="88" customWidth="1"/>
    <col min="7683" max="7683" width="13.7265625" style="88" customWidth="1"/>
    <col min="7684" max="7684" width="11.453125" style="88" customWidth="1"/>
    <col min="7685" max="7685" width="13.7265625" style="88" customWidth="1"/>
    <col min="7686" max="7691" width="10.7265625" style="88" customWidth="1"/>
    <col min="7692" max="7937" width="9.1796875" style="88"/>
    <col min="7938" max="7938" width="10.7265625" style="88" customWidth="1"/>
    <col min="7939" max="7939" width="13.7265625" style="88" customWidth="1"/>
    <col min="7940" max="7940" width="11.453125" style="88" customWidth="1"/>
    <col min="7941" max="7941" width="13.7265625" style="88" customWidth="1"/>
    <col min="7942" max="7947" width="10.7265625" style="88" customWidth="1"/>
    <col min="7948" max="8193" width="9.1796875" style="88"/>
    <col min="8194" max="8194" width="10.7265625" style="88" customWidth="1"/>
    <col min="8195" max="8195" width="13.7265625" style="88" customWidth="1"/>
    <col min="8196" max="8196" width="11.453125" style="88" customWidth="1"/>
    <col min="8197" max="8197" width="13.7265625" style="88" customWidth="1"/>
    <col min="8198" max="8203" width="10.7265625" style="88" customWidth="1"/>
    <col min="8204" max="8449" width="9.1796875" style="88"/>
    <col min="8450" max="8450" width="10.7265625" style="88" customWidth="1"/>
    <col min="8451" max="8451" width="13.7265625" style="88" customWidth="1"/>
    <col min="8452" max="8452" width="11.453125" style="88" customWidth="1"/>
    <col min="8453" max="8453" width="13.7265625" style="88" customWidth="1"/>
    <col min="8454" max="8459" width="10.7265625" style="88" customWidth="1"/>
    <col min="8460" max="8705" width="9.1796875" style="88"/>
    <col min="8706" max="8706" width="10.7265625" style="88" customWidth="1"/>
    <col min="8707" max="8707" width="13.7265625" style="88" customWidth="1"/>
    <col min="8708" max="8708" width="11.453125" style="88" customWidth="1"/>
    <col min="8709" max="8709" width="13.7265625" style="88" customWidth="1"/>
    <col min="8710" max="8715" width="10.7265625" style="88" customWidth="1"/>
    <col min="8716" max="8961" width="9.1796875" style="88"/>
    <col min="8962" max="8962" width="10.7265625" style="88" customWidth="1"/>
    <col min="8963" max="8963" width="13.7265625" style="88" customWidth="1"/>
    <col min="8964" max="8964" width="11.453125" style="88" customWidth="1"/>
    <col min="8965" max="8965" width="13.7265625" style="88" customWidth="1"/>
    <col min="8966" max="8971" width="10.7265625" style="88" customWidth="1"/>
    <col min="8972" max="9217" width="9.1796875" style="88"/>
    <col min="9218" max="9218" width="10.7265625" style="88" customWidth="1"/>
    <col min="9219" max="9219" width="13.7265625" style="88" customWidth="1"/>
    <col min="9220" max="9220" width="11.453125" style="88" customWidth="1"/>
    <col min="9221" max="9221" width="13.7265625" style="88" customWidth="1"/>
    <col min="9222" max="9227" width="10.7265625" style="88" customWidth="1"/>
    <col min="9228" max="9473" width="9.1796875" style="88"/>
    <col min="9474" max="9474" width="10.7265625" style="88" customWidth="1"/>
    <col min="9475" max="9475" width="13.7265625" style="88" customWidth="1"/>
    <col min="9476" max="9476" width="11.453125" style="88" customWidth="1"/>
    <col min="9477" max="9477" width="13.7265625" style="88" customWidth="1"/>
    <col min="9478" max="9483" width="10.7265625" style="88" customWidth="1"/>
    <col min="9484" max="9729" width="9.1796875" style="88"/>
    <col min="9730" max="9730" width="10.7265625" style="88" customWidth="1"/>
    <col min="9731" max="9731" width="13.7265625" style="88" customWidth="1"/>
    <col min="9732" max="9732" width="11.453125" style="88" customWidth="1"/>
    <col min="9733" max="9733" width="13.7265625" style="88" customWidth="1"/>
    <col min="9734" max="9739" width="10.7265625" style="88" customWidth="1"/>
    <col min="9740" max="9985" width="9.1796875" style="88"/>
    <col min="9986" max="9986" width="10.7265625" style="88" customWidth="1"/>
    <col min="9987" max="9987" width="13.7265625" style="88" customWidth="1"/>
    <col min="9988" max="9988" width="11.453125" style="88" customWidth="1"/>
    <col min="9989" max="9989" width="13.7265625" style="88" customWidth="1"/>
    <col min="9990" max="9995" width="10.7265625" style="88" customWidth="1"/>
    <col min="9996" max="10241" width="9.1796875" style="88"/>
    <col min="10242" max="10242" width="10.7265625" style="88" customWidth="1"/>
    <col min="10243" max="10243" width="13.7265625" style="88" customWidth="1"/>
    <col min="10244" max="10244" width="11.453125" style="88" customWidth="1"/>
    <col min="10245" max="10245" width="13.7265625" style="88" customWidth="1"/>
    <col min="10246" max="10251" width="10.7265625" style="88" customWidth="1"/>
    <col min="10252" max="10497" width="9.1796875" style="88"/>
    <col min="10498" max="10498" width="10.7265625" style="88" customWidth="1"/>
    <col min="10499" max="10499" width="13.7265625" style="88" customWidth="1"/>
    <col min="10500" max="10500" width="11.453125" style="88" customWidth="1"/>
    <col min="10501" max="10501" width="13.7265625" style="88" customWidth="1"/>
    <col min="10502" max="10507" width="10.7265625" style="88" customWidth="1"/>
    <col min="10508" max="10753" width="9.1796875" style="88"/>
    <col min="10754" max="10754" width="10.7265625" style="88" customWidth="1"/>
    <col min="10755" max="10755" width="13.7265625" style="88" customWidth="1"/>
    <col min="10756" max="10756" width="11.453125" style="88" customWidth="1"/>
    <col min="10757" max="10757" width="13.7265625" style="88" customWidth="1"/>
    <col min="10758" max="10763" width="10.7265625" style="88" customWidth="1"/>
    <col min="10764" max="11009" width="9.1796875" style="88"/>
    <col min="11010" max="11010" width="10.7265625" style="88" customWidth="1"/>
    <col min="11011" max="11011" width="13.7265625" style="88" customWidth="1"/>
    <col min="11012" max="11012" width="11.453125" style="88" customWidth="1"/>
    <col min="11013" max="11013" width="13.7265625" style="88" customWidth="1"/>
    <col min="11014" max="11019" width="10.7265625" style="88" customWidth="1"/>
    <col min="11020" max="11265" width="9.1796875" style="88"/>
    <col min="11266" max="11266" width="10.7265625" style="88" customWidth="1"/>
    <col min="11267" max="11267" width="13.7265625" style="88" customWidth="1"/>
    <col min="11268" max="11268" width="11.453125" style="88" customWidth="1"/>
    <col min="11269" max="11269" width="13.7265625" style="88" customWidth="1"/>
    <col min="11270" max="11275" width="10.7265625" style="88" customWidth="1"/>
    <col min="11276" max="11521" width="9.1796875" style="88"/>
    <col min="11522" max="11522" width="10.7265625" style="88" customWidth="1"/>
    <col min="11523" max="11523" width="13.7265625" style="88" customWidth="1"/>
    <col min="11524" max="11524" width="11.453125" style="88" customWidth="1"/>
    <col min="11525" max="11525" width="13.7265625" style="88" customWidth="1"/>
    <col min="11526" max="11531" width="10.7265625" style="88" customWidth="1"/>
    <col min="11532" max="11777" width="9.1796875" style="88"/>
    <col min="11778" max="11778" width="10.7265625" style="88" customWidth="1"/>
    <col min="11779" max="11779" width="13.7265625" style="88" customWidth="1"/>
    <col min="11780" max="11780" width="11.453125" style="88" customWidth="1"/>
    <col min="11781" max="11781" width="13.7265625" style="88" customWidth="1"/>
    <col min="11782" max="11787" width="10.7265625" style="88" customWidth="1"/>
    <col min="11788" max="12033" width="9.1796875" style="88"/>
    <col min="12034" max="12034" width="10.7265625" style="88" customWidth="1"/>
    <col min="12035" max="12035" width="13.7265625" style="88" customWidth="1"/>
    <col min="12036" max="12036" width="11.453125" style="88" customWidth="1"/>
    <col min="12037" max="12037" width="13.7265625" style="88" customWidth="1"/>
    <col min="12038" max="12043" width="10.7265625" style="88" customWidth="1"/>
    <col min="12044" max="12289" width="9.1796875" style="88"/>
    <col min="12290" max="12290" width="10.7265625" style="88" customWidth="1"/>
    <col min="12291" max="12291" width="13.7265625" style="88" customWidth="1"/>
    <col min="12292" max="12292" width="11.453125" style="88" customWidth="1"/>
    <col min="12293" max="12293" width="13.7265625" style="88" customWidth="1"/>
    <col min="12294" max="12299" width="10.7265625" style="88" customWidth="1"/>
    <col min="12300" max="12545" width="9.1796875" style="88"/>
    <col min="12546" max="12546" width="10.7265625" style="88" customWidth="1"/>
    <col min="12547" max="12547" width="13.7265625" style="88" customWidth="1"/>
    <col min="12548" max="12548" width="11.453125" style="88" customWidth="1"/>
    <col min="12549" max="12549" width="13.7265625" style="88" customWidth="1"/>
    <col min="12550" max="12555" width="10.7265625" style="88" customWidth="1"/>
    <col min="12556" max="12801" width="9.1796875" style="88"/>
    <col min="12802" max="12802" width="10.7265625" style="88" customWidth="1"/>
    <col min="12803" max="12803" width="13.7265625" style="88" customWidth="1"/>
    <col min="12804" max="12804" width="11.453125" style="88" customWidth="1"/>
    <col min="12805" max="12805" width="13.7265625" style="88" customWidth="1"/>
    <col min="12806" max="12811" width="10.7265625" style="88" customWidth="1"/>
    <col min="12812" max="13057" width="9.1796875" style="88"/>
    <col min="13058" max="13058" width="10.7265625" style="88" customWidth="1"/>
    <col min="13059" max="13059" width="13.7265625" style="88" customWidth="1"/>
    <col min="13060" max="13060" width="11.453125" style="88" customWidth="1"/>
    <col min="13061" max="13061" width="13.7265625" style="88" customWidth="1"/>
    <col min="13062" max="13067" width="10.7265625" style="88" customWidth="1"/>
    <col min="13068" max="13313" width="9.1796875" style="88"/>
    <col min="13314" max="13314" width="10.7265625" style="88" customWidth="1"/>
    <col min="13315" max="13315" width="13.7265625" style="88" customWidth="1"/>
    <col min="13316" max="13316" width="11.453125" style="88" customWidth="1"/>
    <col min="13317" max="13317" width="13.7265625" style="88" customWidth="1"/>
    <col min="13318" max="13323" width="10.7265625" style="88" customWidth="1"/>
    <col min="13324" max="13569" width="9.1796875" style="88"/>
    <col min="13570" max="13570" width="10.7265625" style="88" customWidth="1"/>
    <col min="13571" max="13571" width="13.7265625" style="88" customWidth="1"/>
    <col min="13572" max="13572" width="11.453125" style="88" customWidth="1"/>
    <col min="13573" max="13573" width="13.7265625" style="88" customWidth="1"/>
    <col min="13574" max="13579" width="10.7265625" style="88" customWidth="1"/>
    <col min="13580" max="13825" width="9.1796875" style="88"/>
    <col min="13826" max="13826" width="10.7265625" style="88" customWidth="1"/>
    <col min="13827" max="13827" width="13.7265625" style="88" customWidth="1"/>
    <col min="13828" max="13828" width="11.453125" style="88" customWidth="1"/>
    <col min="13829" max="13829" width="13.7265625" style="88" customWidth="1"/>
    <col min="13830" max="13835" width="10.7265625" style="88" customWidth="1"/>
    <col min="13836" max="14081" width="9.1796875" style="88"/>
    <col min="14082" max="14082" width="10.7265625" style="88" customWidth="1"/>
    <col min="14083" max="14083" width="13.7265625" style="88" customWidth="1"/>
    <col min="14084" max="14084" width="11.453125" style="88" customWidth="1"/>
    <col min="14085" max="14085" width="13.7265625" style="88" customWidth="1"/>
    <col min="14086" max="14091" width="10.7265625" style="88" customWidth="1"/>
    <col min="14092" max="14337" width="9.1796875" style="88"/>
    <col min="14338" max="14338" width="10.7265625" style="88" customWidth="1"/>
    <col min="14339" max="14339" width="13.7265625" style="88" customWidth="1"/>
    <col min="14340" max="14340" width="11.453125" style="88" customWidth="1"/>
    <col min="14341" max="14341" width="13.7265625" style="88" customWidth="1"/>
    <col min="14342" max="14347" width="10.7265625" style="88" customWidth="1"/>
    <col min="14348" max="14593" width="9.1796875" style="88"/>
    <col min="14594" max="14594" width="10.7265625" style="88" customWidth="1"/>
    <col min="14595" max="14595" width="13.7265625" style="88" customWidth="1"/>
    <col min="14596" max="14596" width="11.453125" style="88" customWidth="1"/>
    <col min="14597" max="14597" width="13.7265625" style="88" customWidth="1"/>
    <col min="14598" max="14603" width="10.7265625" style="88" customWidth="1"/>
    <col min="14604" max="14849" width="9.1796875" style="88"/>
    <col min="14850" max="14850" width="10.7265625" style="88" customWidth="1"/>
    <col min="14851" max="14851" width="13.7265625" style="88" customWidth="1"/>
    <col min="14852" max="14852" width="11.453125" style="88" customWidth="1"/>
    <col min="14853" max="14853" width="13.7265625" style="88" customWidth="1"/>
    <col min="14854" max="14859" width="10.7265625" style="88" customWidth="1"/>
    <col min="14860" max="15105" width="9.1796875" style="88"/>
    <col min="15106" max="15106" width="10.7265625" style="88" customWidth="1"/>
    <col min="15107" max="15107" width="13.7265625" style="88" customWidth="1"/>
    <col min="15108" max="15108" width="11.453125" style="88" customWidth="1"/>
    <col min="15109" max="15109" width="13.7265625" style="88" customWidth="1"/>
    <col min="15110" max="15115" width="10.7265625" style="88" customWidth="1"/>
    <col min="15116" max="15361" width="9.1796875" style="88"/>
    <col min="15362" max="15362" width="10.7265625" style="88" customWidth="1"/>
    <col min="15363" max="15363" width="13.7265625" style="88" customWidth="1"/>
    <col min="15364" max="15364" width="11.453125" style="88" customWidth="1"/>
    <col min="15365" max="15365" width="13.7265625" style="88" customWidth="1"/>
    <col min="15366" max="15371" width="10.7265625" style="88" customWidth="1"/>
    <col min="15372" max="15617" width="9.1796875" style="88"/>
    <col min="15618" max="15618" width="10.7265625" style="88" customWidth="1"/>
    <col min="15619" max="15619" width="13.7265625" style="88" customWidth="1"/>
    <col min="15620" max="15620" width="11.453125" style="88" customWidth="1"/>
    <col min="15621" max="15621" width="13.7265625" style="88" customWidth="1"/>
    <col min="15622" max="15627" width="10.7265625" style="88" customWidth="1"/>
    <col min="15628" max="15873" width="9.1796875" style="88"/>
    <col min="15874" max="15874" width="10.7265625" style="88" customWidth="1"/>
    <col min="15875" max="15875" width="13.7265625" style="88" customWidth="1"/>
    <col min="15876" max="15876" width="11.453125" style="88" customWidth="1"/>
    <col min="15877" max="15877" width="13.7265625" style="88" customWidth="1"/>
    <col min="15878" max="15883" width="10.7265625" style="88" customWidth="1"/>
    <col min="15884" max="16129" width="9.1796875" style="88"/>
    <col min="16130" max="16130" width="10.7265625" style="88" customWidth="1"/>
    <col min="16131" max="16131" width="13.7265625" style="88" customWidth="1"/>
    <col min="16132" max="16132" width="11.453125" style="88" customWidth="1"/>
    <col min="16133" max="16133" width="13.7265625" style="88" customWidth="1"/>
    <col min="16134" max="16139" width="10.7265625" style="88" customWidth="1"/>
    <col min="16140" max="16384" width="9.1796875" style="88"/>
  </cols>
  <sheetData>
    <row r="1" spans="1:27" ht="25" x14ac:dyDescent="0.5">
      <c r="A1" s="135"/>
      <c r="B1" s="88"/>
      <c r="C1" s="88"/>
      <c r="D1" s="134" t="s">
        <v>98</v>
      </c>
      <c r="E1" s="88"/>
      <c r="F1" s="88"/>
      <c r="G1" s="88"/>
      <c r="H1" s="88"/>
      <c r="I1" s="88"/>
      <c r="J1" s="88"/>
      <c r="K1" s="88"/>
      <c r="L1" s="88"/>
      <c r="M1" s="88"/>
      <c r="N1" s="88"/>
      <c r="O1" s="88"/>
      <c r="P1" s="88"/>
      <c r="Q1" s="88"/>
      <c r="R1" s="88"/>
      <c r="S1" s="88"/>
      <c r="T1" s="88"/>
      <c r="U1" s="88"/>
      <c r="V1" s="88"/>
      <c r="W1" s="88"/>
      <c r="X1" s="88"/>
      <c r="Y1" s="88"/>
      <c r="Z1" s="88"/>
      <c r="AA1" s="88"/>
    </row>
    <row r="2" spans="1:27" ht="15.5" x14ac:dyDescent="0.35">
      <c r="A2" s="133" t="s">
        <v>97</v>
      </c>
      <c r="B2" s="132"/>
      <c r="C2" s="129" t="s">
        <v>96</v>
      </c>
      <c r="D2" s="131"/>
      <c r="E2" s="130" t="s">
        <v>95</v>
      </c>
      <c r="F2" s="130"/>
      <c r="G2" s="130"/>
      <c r="H2" s="130"/>
      <c r="I2" s="129" t="s">
        <v>94</v>
      </c>
      <c r="J2" s="128"/>
      <c r="K2" s="128"/>
      <c r="L2" s="128"/>
      <c r="M2" s="128"/>
      <c r="N2" s="127"/>
      <c r="O2" s="126"/>
      <c r="Q2" s="88"/>
      <c r="R2" s="88"/>
      <c r="S2" s="88"/>
      <c r="T2" s="88"/>
      <c r="U2" s="88"/>
      <c r="V2" s="88"/>
      <c r="W2" s="88"/>
      <c r="X2" s="88"/>
      <c r="Y2" s="88"/>
      <c r="Z2" s="88"/>
      <c r="AA2" s="88"/>
    </row>
    <row r="3" spans="1:27" s="106" customFormat="1" ht="26" x14ac:dyDescent="0.3">
      <c r="A3" s="125" t="s">
        <v>93</v>
      </c>
      <c r="B3" s="118" t="s">
        <v>92</v>
      </c>
      <c r="C3" s="124" t="s">
        <v>91</v>
      </c>
      <c r="D3" s="123" t="s">
        <v>90</v>
      </c>
      <c r="E3" s="122" t="s">
        <v>89</v>
      </c>
      <c r="F3" s="122" t="s">
        <v>83</v>
      </c>
      <c r="G3" s="122" t="s">
        <v>88</v>
      </c>
      <c r="H3" s="122" t="s">
        <v>87</v>
      </c>
      <c r="I3" s="121" t="s">
        <v>86</v>
      </c>
      <c r="J3" s="120" t="s">
        <v>85</v>
      </c>
      <c r="K3" s="120" t="s">
        <v>84</v>
      </c>
      <c r="L3" s="120" t="s">
        <v>83</v>
      </c>
      <c r="M3" s="120" t="s">
        <v>82</v>
      </c>
      <c r="N3" s="119" t="s">
        <v>81</v>
      </c>
      <c r="O3" s="118" t="s">
        <v>80</v>
      </c>
      <c r="P3" s="107"/>
    </row>
    <row r="4" spans="1:27" s="106" customFormat="1" ht="14" x14ac:dyDescent="0.3">
      <c r="A4" s="2">
        <f>IFERROR(SMALL(Requests[Date],ROW(B4)-3),"")</f>
        <v>44473</v>
      </c>
      <c r="B4" s="3">
        <f>Requests[[#This Row],[Total number home visits completed on each day]]</f>
        <v>0</v>
      </c>
      <c r="C4" s="115">
        <f t="shared" ref="C4:C27" si="0">AVERAGE($B$4:$B$27)</f>
        <v>4.708333333333333</v>
      </c>
      <c r="D4" s="116">
        <f t="shared" ref="D4:D27" si="1">SQRT(C4)</f>
        <v>2.1698694277152559</v>
      </c>
      <c r="E4" s="117">
        <f t="shared" ref="E4:E27" si="2">C4+(3*D4)</f>
        <v>11.217941616479102</v>
      </c>
      <c r="F4" s="117">
        <f t="shared" ref="F4:F27" si="3">C4-(3*D4)</f>
        <v>-1.8012749498124352</v>
      </c>
      <c r="G4" s="117">
        <f t="shared" ref="G4:G27" si="4">C4+(2*D4)</f>
        <v>9.0480721887638449</v>
      </c>
      <c r="H4" s="116">
        <f t="shared" ref="H4:H27" si="5">C4-(2*D4)</f>
        <v>0.36859447790282118</v>
      </c>
      <c r="I4" s="115"/>
      <c r="J4" s="114"/>
      <c r="K4" s="114"/>
      <c r="L4" s="114"/>
      <c r="M4" s="114"/>
      <c r="N4" s="113"/>
      <c r="O4" s="112"/>
      <c r="P4" s="107" t="str">
        <f>IF(ISTEXT(VLOOKUP(A4,Table3[],3,FALSE)), VLOOKUP(A4,Table3[],3,FALSE),"")</f>
        <v>Test 1</v>
      </c>
      <c r="Q4" s="107">
        <f>IF(P4&lt;&gt;"",B4,NA())</f>
        <v>0</v>
      </c>
      <c r="R4" s="107"/>
      <c r="S4" s="107"/>
      <c r="T4" s="107"/>
      <c r="U4" s="107"/>
      <c r="V4" s="107"/>
      <c r="W4" s="107"/>
      <c r="X4" s="107"/>
      <c r="Y4" s="107"/>
      <c r="Z4" s="107"/>
      <c r="AA4" s="107"/>
    </row>
    <row r="5" spans="1:27" s="106" customFormat="1" ht="14" x14ac:dyDescent="0.3">
      <c r="A5" s="2">
        <f>IFERROR(SMALL(Requests[Date],ROW(B5)-3),"")</f>
        <v>44474</v>
      </c>
      <c r="B5" s="3">
        <f>Requests[[#This Row],[Total number home visits completed on each day]]</f>
        <v>3</v>
      </c>
      <c r="C5" s="99">
        <f t="shared" si="0"/>
        <v>4.708333333333333</v>
      </c>
      <c r="D5" s="98">
        <f t="shared" si="1"/>
        <v>2.1698694277152559</v>
      </c>
      <c r="E5" s="92">
        <f t="shared" si="2"/>
        <v>11.217941616479102</v>
      </c>
      <c r="F5" s="92">
        <f t="shared" si="3"/>
        <v>-1.8012749498124352</v>
      </c>
      <c r="G5" s="92">
        <f t="shared" si="4"/>
        <v>9.0480721887638449</v>
      </c>
      <c r="H5" s="98">
        <f t="shared" si="5"/>
        <v>0.36859447790282118</v>
      </c>
      <c r="I5" s="99"/>
      <c r="J5" s="110"/>
      <c r="K5" s="92"/>
      <c r="L5" s="92"/>
      <c r="M5" s="92"/>
      <c r="N5" s="98"/>
      <c r="O5" s="111"/>
      <c r="P5" s="107" t="str">
        <f>IF(ISTEXT(VLOOKUP(A5,Table3[],3,FALSE)), VLOOKUP(A5,Table3[],3,FALSE),"")</f>
        <v/>
      </c>
      <c r="Q5" s="107" t="e">
        <f t="shared" ref="Q5:Q68" si="6">IF(P5&lt;&gt;"",B5,NA())</f>
        <v>#N/A</v>
      </c>
      <c r="R5" s="107"/>
      <c r="S5" s="107"/>
      <c r="T5" s="107"/>
      <c r="U5" s="107"/>
      <c r="V5" s="107"/>
      <c r="W5" s="107"/>
      <c r="X5" s="107"/>
      <c r="Y5" s="107"/>
      <c r="Z5" s="107"/>
      <c r="AA5" s="107"/>
    </row>
    <row r="6" spans="1:27" s="106" customFormat="1" ht="14" x14ac:dyDescent="0.3">
      <c r="A6" s="2">
        <f>IFERROR(SMALL(Requests[Date],ROW(B6)-3),"")</f>
        <v>44475</v>
      </c>
      <c r="B6" s="3">
        <f>Requests[[#This Row],[Total number home visits completed on each day]]</f>
        <v>6</v>
      </c>
      <c r="C6" s="99">
        <f t="shared" si="0"/>
        <v>4.708333333333333</v>
      </c>
      <c r="D6" s="98">
        <f t="shared" si="1"/>
        <v>2.1698694277152559</v>
      </c>
      <c r="E6" s="92">
        <f t="shared" si="2"/>
        <v>11.217941616479102</v>
      </c>
      <c r="F6" s="92">
        <f t="shared" si="3"/>
        <v>-1.8012749498124352</v>
      </c>
      <c r="G6" s="92">
        <f t="shared" si="4"/>
        <v>9.0480721887638449</v>
      </c>
      <c r="H6" s="98">
        <f t="shared" si="5"/>
        <v>0.36859447790282118</v>
      </c>
      <c r="I6" s="99"/>
      <c r="J6" s="110"/>
      <c r="K6" s="110"/>
      <c r="L6" s="110"/>
      <c r="M6" s="110"/>
      <c r="N6" s="98"/>
      <c r="O6" s="108"/>
      <c r="P6" s="107" t="str">
        <f>IF(ISTEXT(VLOOKUP(A6,Table3[],3,FALSE)), VLOOKUP(A6,Table3[],3,FALSE),"")</f>
        <v/>
      </c>
      <c r="Q6" s="107" t="e">
        <f t="shared" si="6"/>
        <v>#N/A</v>
      </c>
      <c r="R6" s="107"/>
      <c r="S6" s="107"/>
      <c r="T6" s="107"/>
      <c r="U6" s="107"/>
      <c r="V6" s="107"/>
      <c r="W6" s="107"/>
      <c r="X6" s="107"/>
      <c r="Y6" s="107"/>
      <c r="Z6" s="107"/>
      <c r="AA6" s="107"/>
    </row>
    <row r="7" spans="1:27" s="106" customFormat="1" ht="14" x14ac:dyDescent="0.3">
      <c r="A7" s="2">
        <f>IFERROR(SMALL(Requests[Date],ROW(B7)-3),"")</f>
        <v>44476</v>
      </c>
      <c r="B7" s="3">
        <f>Requests[[#This Row],[Total number home visits completed on each day]]</f>
        <v>4</v>
      </c>
      <c r="C7" s="99">
        <f t="shared" si="0"/>
        <v>4.708333333333333</v>
      </c>
      <c r="D7" s="98">
        <f t="shared" si="1"/>
        <v>2.1698694277152559</v>
      </c>
      <c r="E7" s="92">
        <f t="shared" si="2"/>
        <v>11.217941616479102</v>
      </c>
      <c r="F7" s="92">
        <f t="shared" si="3"/>
        <v>-1.8012749498124352</v>
      </c>
      <c r="G7" s="92">
        <f t="shared" si="4"/>
        <v>9.0480721887638449</v>
      </c>
      <c r="H7" s="98">
        <f t="shared" si="5"/>
        <v>0.36859447790282118</v>
      </c>
      <c r="I7" s="99"/>
      <c r="J7" s="110"/>
      <c r="K7" s="110"/>
      <c r="L7" s="110"/>
      <c r="M7" s="110"/>
      <c r="N7" s="109"/>
      <c r="O7" s="108"/>
      <c r="P7" s="107" t="str">
        <f>IF(ISTEXT(VLOOKUP(A7,Table3[],3,FALSE)), VLOOKUP(A7,Table3[],3,FALSE),"")</f>
        <v/>
      </c>
      <c r="Q7" s="107" t="e">
        <f t="shared" si="6"/>
        <v>#N/A</v>
      </c>
      <c r="R7" s="107"/>
      <c r="S7" s="107"/>
      <c r="T7" s="107"/>
      <c r="U7" s="107"/>
      <c r="V7" s="107"/>
      <c r="W7" s="107"/>
      <c r="X7" s="107"/>
      <c r="Y7" s="107"/>
      <c r="Z7" s="107"/>
      <c r="AA7" s="107"/>
    </row>
    <row r="8" spans="1:27" s="106" customFormat="1" ht="14" x14ac:dyDescent="0.3">
      <c r="A8" s="2">
        <f>IFERROR(SMALL(Requests[Date],ROW(B8)-3),"")</f>
        <v>44477</v>
      </c>
      <c r="B8" s="3">
        <f>Requests[[#This Row],[Total number home visits completed on each day]]</f>
        <v>8</v>
      </c>
      <c r="C8" s="99">
        <f t="shared" si="0"/>
        <v>4.708333333333333</v>
      </c>
      <c r="D8" s="98">
        <f t="shared" si="1"/>
        <v>2.1698694277152559</v>
      </c>
      <c r="E8" s="92">
        <f t="shared" si="2"/>
        <v>11.217941616479102</v>
      </c>
      <c r="F8" s="92">
        <f t="shared" si="3"/>
        <v>-1.8012749498124352</v>
      </c>
      <c r="G8" s="92">
        <f t="shared" si="4"/>
        <v>9.0480721887638449</v>
      </c>
      <c r="H8" s="98">
        <f t="shared" si="5"/>
        <v>0.36859447790282118</v>
      </c>
      <c r="I8" s="99"/>
      <c r="J8" s="110"/>
      <c r="K8" s="110"/>
      <c r="L8" s="110"/>
      <c r="M8" s="110"/>
      <c r="N8" s="109"/>
      <c r="O8" s="108"/>
      <c r="P8" s="107" t="str">
        <f>IF(ISTEXT(VLOOKUP(A8,Table3[],3,FALSE)), VLOOKUP(A8,Table3[],3,FALSE),"")</f>
        <v/>
      </c>
      <c r="Q8" s="107" t="e">
        <f t="shared" si="6"/>
        <v>#N/A</v>
      </c>
      <c r="R8" s="107"/>
      <c r="S8" s="107"/>
      <c r="T8" s="107"/>
      <c r="U8" s="107"/>
      <c r="V8" s="107"/>
      <c r="W8" s="107"/>
      <c r="X8" s="107"/>
      <c r="Y8" s="107"/>
      <c r="Z8" s="107"/>
      <c r="AA8" s="107"/>
    </row>
    <row r="9" spans="1:27" s="106" customFormat="1" ht="14" x14ac:dyDescent="0.3">
      <c r="A9" s="2">
        <f>IFERROR(SMALL(Requests[Date],ROW(B9)-3),"")</f>
        <v>44480</v>
      </c>
      <c r="B9" s="3">
        <f>Requests[[#This Row],[Total number home visits completed on each day]]</f>
        <v>4</v>
      </c>
      <c r="C9" s="99">
        <f t="shared" si="0"/>
        <v>4.708333333333333</v>
      </c>
      <c r="D9" s="98">
        <f t="shared" si="1"/>
        <v>2.1698694277152559</v>
      </c>
      <c r="E9" s="92">
        <f t="shared" si="2"/>
        <v>11.217941616479102</v>
      </c>
      <c r="F9" s="92">
        <f t="shared" si="3"/>
        <v>-1.8012749498124352</v>
      </c>
      <c r="G9" s="92">
        <f t="shared" si="4"/>
        <v>9.0480721887638449</v>
      </c>
      <c r="H9" s="98">
        <f t="shared" si="5"/>
        <v>0.36859447790282118</v>
      </c>
      <c r="I9" s="99"/>
      <c r="J9" s="110"/>
      <c r="K9" s="110"/>
      <c r="L9" s="110"/>
      <c r="M9" s="110"/>
      <c r="N9" s="109"/>
      <c r="O9" s="108"/>
      <c r="P9" s="107" t="str">
        <f>IF(ISTEXT(VLOOKUP(A9,Table3[],3,FALSE)), VLOOKUP(A9,Table3[],3,FALSE),"")</f>
        <v/>
      </c>
      <c r="Q9" s="107" t="e">
        <f t="shared" si="6"/>
        <v>#N/A</v>
      </c>
      <c r="R9" s="107"/>
      <c r="S9" s="107"/>
      <c r="T9" s="107"/>
      <c r="U9" s="107"/>
      <c r="V9" s="107"/>
      <c r="W9" s="107"/>
      <c r="X9" s="107"/>
      <c r="Y9" s="107"/>
      <c r="Z9" s="107"/>
      <c r="AA9" s="107"/>
    </row>
    <row r="10" spans="1:27" s="106" customFormat="1" ht="14" x14ac:dyDescent="0.3">
      <c r="A10" s="2">
        <f>IFERROR(SMALL(Requests[Date],ROW(B10)-3),"")</f>
        <v>44481</v>
      </c>
      <c r="B10" s="3">
        <f>Requests[[#This Row],[Total number home visits completed on each day]]</f>
        <v>5</v>
      </c>
      <c r="C10" s="99">
        <f t="shared" si="0"/>
        <v>4.708333333333333</v>
      </c>
      <c r="D10" s="98">
        <f t="shared" si="1"/>
        <v>2.1698694277152559</v>
      </c>
      <c r="E10" s="92">
        <f t="shared" si="2"/>
        <v>11.217941616479102</v>
      </c>
      <c r="F10" s="92">
        <f t="shared" si="3"/>
        <v>-1.8012749498124352</v>
      </c>
      <c r="G10" s="92">
        <f t="shared" si="4"/>
        <v>9.0480721887638449</v>
      </c>
      <c r="H10" s="98">
        <f t="shared" si="5"/>
        <v>0.36859447790282118</v>
      </c>
      <c r="I10" s="99"/>
      <c r="J10" s="110"/>
      <c r="K10" s="110"/>
      <c r="L10" s="110"/>
      <c r="M10" s="110"/>
      <c r="N10" s="109"/>
      <c r="O10" s="108"/>
      <c r="P10" s="107" t="str">
        <f>IF(ISTEXT(VLOOKUP(A10,Table3[],3,FALSE)), VLOOKUP(A10,Table3[],3,FALSE),"")</f>
        <v/>
      </c>
      <c r="Q10" s="107" t="e">
        <f t="shared" si="6"/>
        <v>#N/A</v>
      </c>
      <c r="R10" s="107"/>
      <c r="S10" s="107"/>
      <c r="T10" s="107"/>
      <c r="U10" s="107"/>
      <c r="V10" s="107"/>
      <c r="W10" s="107"/>
      <c r="X10" s="107"/>
      <c r="Y10" s="107"/>
      <c r="Z10" s="107"/>
      <c r="AA10" s="107"/>
    </row>
    <row r="11" spans="1:27" s="106" customFormat="1" ht="14" x14ac:dyDescent="0.3">
      <c r="A11" s="2">
        <f>IFERROR(SMALL(Requests[Date],ROW(B11)-3),"")</f>
        <v>44482</v>
      </c>
      <c r="B11" s="3">
        <f>Requests[[#This Row],[Total number home visits completed on each day]]</f>
        <v>4</v>
      </c>
      <c r="C11" s="99">
        <f t="shared" si="0"/>
        <v>4.708333333333333</v>
      </c>
      <c r="D11" s="98">
        <f t="shared" si="1"/>
        <v>2.1698694277152559</v>
      </c>
      <c r="E11" s="92">
        <f t="shared" si="2"/>
        <v>11.217941616479102</v>
      </c>
      <c r="F11" s="92">
        <f t="shared" si="3"/>
        <v>-1.8012749498124352</v>
      </c>
      <c r="G11" s="92">
        <f t="shared" si="4"/>
        <v>9.0480721887638449</v>
      </c>
      <c r="H11" s="98">
        <f t="shared" si="5"/>
        <v>0.36859447790282118</v>
      </c>
      <c r="I11" s="99"/>
      <c r="J11" s="110"/>
      <c r="K11" s="110"/>
      <c r="L11" s="110"/>
      <c r="M11" s="110"/>
      <c r="N11" s="109"/>
      <c r="O11" s="108"/>
      <c r="P11" s="107" t="str">
        <f>IF(ISTEXT(VLOOKUP(A11,Table3[],3,FALSE)), VLOOKUP(A11,Table3[],3,FALSE),"")</f>
        <v/>
      </c>
      <c r="Q11" s="107" t="e">
        <f t="shared" si="6"/>
        <v>#N/A</v>
      </c>
      <c r="R11" s="107"/>
      <c r="S11" s="107"/>
      <c r="T11" s="107"/>
      <c r="U11" s="107"/>
      <c r="V11" s="107"/>
      <c r="W11" s="107"/>
      <c r="X11" s="107"/>
      <c r="Y11" s="107"/>
      <c r="Z11" s="107"/>
      <c r="AA11" s="107"/>
    </row>
    <row r="12" spans="1:27" s="106" customFormat="1" ht="14" x14ac:dyDescent="0.3">
      <c r="A12" s="2">
        <f>IFERROR(SMALL(Requests[Date],ROW(B12)-3),"")</f>
        <v>44483</v>
      </c>
      <c r="B12" s="3">
        <f>Requests[[#This Row],[Total number home visits completed on each day]]</f>
        <v>9</v>
      </c>
      <c r="C12" s="99">
        <f t="shared" si="0"/>
        <v>4.708333333333333</v>
      </c>
      <c r="D12" s="98">
        <f t="shared" si="1"/>
        <v>2.1698694277152559</v>
      </c>
      <c r="E12" s="92">
        <f t="shared" si="2"/>
        <v>11.217941616479102</v>
      </c>
      <c r="F12" s="92">
        <f t="shared" si="3"/>
        <v>-1.8012749498124352</v>
      </c>
      <c r="G12" s="92">
        <f t="shared" si="4"/>
        <v>9.0480721887638449</v>
      </c>
      <c r="H12" s="98">
        <f t="shared" si="5"/>
        <v>0.36859447790282118</v>
      </c>
      <c r="I12" s="99"/>
      <c r="J12" s="110"/>
      <c r="K12" s="110"/>
      <c r="L12" s="110"/>
      <c r="M12" s="110"/>
      <c r="N12" s="109"/>
      <c r="O12" s="108"/>
      <c r="P12" s="107" t="str">
        <f>IF(ISTEXT(VLOOKUP(A12,Table3[],3,FALSE)), VLOOKUP(A12,Table3[],3,FALSE),"")</f>
        <v/>
      </c>
      <c r="Q12" s="107" t="e">
        <f t="shared" si="6"/>
        <v>#N/A</v>
      </c>
      <c r="R12" s="107"/>
      <c r="S12" s="107"/>
      <c r="T12" s="107"/>
      <c r="U12" s="107"/>
      <c r="V12" s="107"/>
      <c r="W12" s="107"/>
      <c r="X12" s="107"/>
      <c r="Y12" s="107"/>
      <c r="Z12" s="107"/>
      <c r="AA12" s="107"/>
    </row>
    <row r="13" spans="1:27" s="106" customFormat="1" ht="14" x14ac:dyDescent="0.3">
      <c r="A13" s="2">
        <f>IFERROR(SMALL(Requests[Date],ROW(B13)-3),"")</f>
        <v>44484</v>
      </c>
      <c r="B13" s="3">
        <f>Requests[[#This Row],[Total number home visits completed on each day]]</f>
        <v>2</v>
      </c>
      <c r="C13" s="99">
        <f t="shared" si="0"/>
        <v>4.708333333333333</v>
      </c>
      <c r="D13" s="98">
        <f t="shared" si="1"/>
        <v>2.1698694277152559</v>
      </c>
      <c r="E13" s="92">
        <f t="shared" si="2"/>
        <v>11.217941616479102</v>
      </c>
      <c r="F13" s="92">
        <f t="shared" si="3"/>
        <v>-1.8012749498124352</v>
      </c>
      <c r="G13" s="92">
        <f t="shared" si="4"/>
        <v>9.0480721887638449</v>
      </c>
      <c r="H13" s="98">
        <f t="shared" si="5"/>
        <v>0.36859447790282118</v>
      </c>
      <c r="I13" s="99"/>
      <c r="J13" s="110"/>
      <c r="K13" s="110"/>
      <c r="L13" s="110"/>
      <c r="M13" s="110"/>
      <c r="N13" s="109"/>
      <c r="O13" s="108"/>
      <c r="P13" s="107" t="str">
        <f>IF(ISTEXT(VLOOKUP(A13,Table3[],3,FALSE)), VLOOKUP(A13,Table3[],3,FALSE),"")</f>
        <v/>
      </c>
      <c r="Q13" s="107" t="e">
        <f t="shared" si="6"/>
        <v>#N/A</v>
      </c>
      <c r="R13" s="107"/>
      <c r="S13" s="107"/>
      <c r="T13" s="107"/>
      <c r="U13" s="107"/>
      <c r="V13" s="107"/>
      <c r="W13" s="107"/>
      <c r="X13" s="107"/>
      <c r="Y13" s="107"/>
      <c r="Z13" s="107"/>
      <c r="AA13" s="107"/>
    </row>
    <row r="14" spans="1:27" s="106" customFormat="1" ht="14" x14ac:dyDescent="0.3">
      <c r="A14" s="2">
        <f>IFERROR(SMALL(Requests[Date],ROW(B14)-3),"")</f>
        <v>44487</v>
      </c>
      <c r="B14" s="3">
        <f>Requests[[#This Row],[Total number home visits completed on each day]]</f>
        <v>8</v>
      </c>
      <c r="C14" s="99">
        <f t="shared" si="0"/>
        <v>4.708333333333333</v>
      </c>
      <c r="D14" s="98">
        <f t="shared" si="1"/>
        <v>2.1698694277152559</v>
      </c>
      <c r="E14" s="92">
        <f t="shared" si="2"/>
        <v>11.217941616479102</v>
      </c>
      <c r="F14" s="92">
        <f t="shared" si="3"/>
        <v>-1.8012749498124352</v>
      </c>
      <c r="G14" s="92">
        <f t="shared" si="4"/>
        <v>9.0480721887638449</v>
      </c>
      <c r="H14" s="98">
        <f t="shared" si="5"/>
        <v>0.36859447790282118</v>
      </c>
      <c r="I14" s="99"/>
      <c r="J14" s="110"/>
      <c r="K14" s="110"/>
      <c r="L14" s="110"/>
      <c r="M14" s="110"/>
      <c r="N14" s="109"/>
      <c r="O14" s="108"/>
      <c r="P14" s="107" t="str">
        <f>IF(ISTEXT(VLOOKUP(A14,Table3[],3,FALSE)), VLOOKUP(A14,Table3[],3,FALSE),"")</f>
        <v>Test 2</v>
      </c>
      <c r="Q14" s="107">
        <f t="shared" si="6"/>
        <v>8</v>
      </c>
      <c r="R14" s="107"/>
      <c r="S14" s="107"/>
      <c r="T14" s="107"/>
      <c r="U14" s="107"/>
      <c r="V14" s="107"/>
      <c r="W14" s="107"/>
      <c r="X14" s="107"/>
      <c r="Y14" s="107"/>
      <c r="Z14" s="107"/>
      <c r="AA14" s="107"/>
    </row>
    <row r="15" spans="1:27" s="106" customFormat="1" ht="14" x14ac:dyDescent="0.3">
      <c r="A15" s="2">
        <f>IFERROR(SMALL(Requests[Date],ROW(B15)-3),"")</f>
        <v>44488</v>
      </c>
      <c r="B15" s="3">
        <f>Requests[[#This Row],[Total number home visits completed on each day]]</f>
        <v>5</v>
      </c>
      <c r="C15" s="99">
        <f t="shared" si="0"/>
        <v>4.708333333333333</v>
      </c>
      <c r="D15" s="98">
        <f t="shared" si="1"/>
        <v>2.1698694277152559</v>
      </c>
      <c r="E15" s="92">
        <f t="shared" si="2"/>
        <v>11.217941616479102</v>
      </c>
      <c r="F15" s="92">
        <f t="shared" si="3"/>
        <v>-1.8012749498124352</v>
      </c>
      <c r="G15" s="92">
        <f t="shared" si="4"/>
        <v>9.0480721887638449</v>
      </c>
      <c r="H15" s="98">
        <f t="shared" si="5"/>
        <v>0.36859447790282118</v>
      </c>
      <c r="I15" s="99"/>
      <c r="J15" s="110"/>
      <c r="K15" s="110"/>
      <c r="L15" s="110"/>
      <c r="M15" s="110"/>
      <c r="N15" s="109"/>
      <c r="O15" s="108"/>
      <c r="P15" s="107" t="str">
        <f>IF(ISTEXT(VLOOKUP(A15,Table3[],3,FALSE)), VLOOKUP(A15,Table3[],3,FALSE),"")</f>
        <v/>
      </c>
      <c r="Q15" s="107" t="e">
        <f t="shared" si="6"/>
        <v>#N/A</v>
      </c>
      <c r="R15" s="107"/>
      <c r="S15" s="107"/>
      <c r="T15" s="107"/>
      <c r="U15" s="107"/>
      <c r="V15" s="107"/>
      <c r="W15" s="107"/>
      <c r="X15" s="107"/>
      <c r="Y15" s="107"/>
      <c r="Z15" s="107"/>
      <c r="AA15" s="107"/>
    </row>
    <row r="16" spans="1:27" s="106" customFormat="1" ht="14" x14ac:dyDescent="0.3">
      <c r="A16" s="2">
        <f>IFERROR(SMALL(Requests[Date],ROW(B16)-3),"")</f>
        <v>44489</v>
      </c>
      <c r="B16" s="3">
        <f>Requests[[#This Row],[Total number home visits completed on each day]]</f>
        <v>9</v>
      </c>
      <c r="C16" s="99">
        <f t="shared" si="0"/>
        <v>4.708333333333333</v>
      </c>
      <c r="D16" s="98">
        <f t="shared" si="1"/>
        <v>2.1698694277152559</v>
      </c>
      <c r="E16" s="92">
        <f t="shared" si="2"/>
        <v>11.217941616479102</v>
      </c>
      <c r="F16" s="92">
        <f t="shared" si="3"/>
        <v>-1.8012749498124352</v>
      </c>
      <c r="G16" s="92">
        <f t="shared" si="4"/>
        <v>9.0480721887638449</v>
      </c>
      <c r="H16" s="98">
        <f t="shared" si="5"/>
        <v>0.36859447790282118</v>
      </c>
      <c r="I16" s="99"/>
      <c r="J16" s="110"/>
      <c r="K16" s="110"/>
      <c r="L16" s="110"/>
      <c r="M16" s="110"/>
      <c r="N16" s="109"/>
      <c r="O16" s="108"/>
      <c r="P16" s="107" t="str">
        <f>IF(ISTEXT(VLOOKUP(A16,Table3[],3,FALSE)), VLOOKUP(A16,Table3[],3,FALSE),"")</f>
        <v/>
      </c>
      <c r="Q16" s="107" t="e">
        <f t="shared" si="6"/>
        <v>#N/A</v>
      </c>
      <c r="R16" s="107"/>
      <c r="S16" s="107"/>
      <c r="T16" s="107"/>
      <c r="U16" s="107"/>
      <c r="V16" s="107"/>
      <c r="W16" s="107"/>
      <c r="X16" s="107"/>
      <c r="Y16" s="107"/>
      <c r="Z16" s="107"/>
      <c r="AA16" s="107"/>
    </row>
    <row r="17" spans="1:27" s="106" customFormat="1" ht="14" x14ac:dyDescent="0.3">
      <c r="A17" s="2">
        <f>IFERROR(SMALL(Requests[Date],ROW(B17)-3),"")</f>
        <v>44490</v>
      </c>
      <c r="B17" s="3">
        <f>Requests[[#This Row],[Total number home visits completed on each day]]</f>
        <v>1</v>
      </c>
      <c r="C17" s="99">
        <f t="shared" si="0"/>
        <v>4.708333333333333</v>
      </c>
      <c r="D17" s="98">
        <f t="shared" si="1"/>
        <v>2.1698694277152559</v>
      </c>
      <c r="E17" s="92">
        <f t="shared" si="2"/>
        <v>11.217941616479102</v>
      </c>
      <c r="F17" s="92">
        <f t="shared" si="3"/>
        <v>-1.8012749498124352</v>
      </c>
      <c r="G17" s="92">
        <f t="shared" si="4"/>
        <v>9.0480721887638449</v>
      </c>
      <c r="H17" s="98">
        <f t="shared" si="5"/>
        <v>0.36859447790282118</v>
      </c>
      <c r="I17" s="99"/>
      <c r="J17" s="110"/>
      <c r="K17" s="110"/>
      <c r="L17" s="110"/>
      <c r="M17" s="110"/>
      <c r="N17" s="109"/>
      <c r="O17" s="108"/>
      <c r="P17" s="107" t="str">
        <f>IF(ISTEXT(VLOOKUP(A17,Table3[],3,FALSE)), VLOOKUP(A17,Table3[],3,FALSE),"")</f>
        <v/>
      </c>
      <c r="Q17" s="107" t="e">
        <f t="shared" si="6"/>
        <v>#N/A</v>
      </c>
      <c r="R17" s="107"/>
      <c r="S17" s="107"/>
      <c r="T17" s="107"/>
      <c r="U17" s="107"/>
      <c r="V17" s="107"/>
      <c r="W17" s="107"/>
      <c r="X17" s="107"/>
      <c r="Y17" s="107"/>
      <c r="Z17" s="107"/>
      <c r="AA17" s="107"/>
    </row>
    <row r="18" spans="1:27" s="106" customFormat="1" ht="14" x14ac:dyDescent="0.3">
      <c r="A18" s="2">
        <f>IFERROR(SMALL(Requests[Date],ROW(B18)-3),"")</f>
        <v>44491</v>
      </c>
      <c r="B18" s="3">
        <f>Requests[[#This Row],[Total number home visits completed on each day]]</f>
        <v>0</v>
      </c>
      <c r="C18" s="99">
        <f t="shared" si="0"/>
        <v>4.708333333333333</v>
      </c>
      <c r="D18" s="98">
        <f t="shared" si="1"/>
        <v>2.1698694277152559</v>
      </c>
      <c r="E18" s="92">
        <f t="shared" si="2"/>
        <v>11.217941616479102</v>
      </c>
      <c r="F18" s="92">
        <f t="shared" si="3"/>
        <v>-1.8012749498124352</v>
      </c>
      <c r="G18" s="92">
        <f t="shared" si="4"/>
        <v>9.0480721887638449</v>
      </c>
      <c r="H18" s="98">
        <f t="shared" si="5"/>
        <v>0.36859447790282118</v>
      </c>
      <c r="I18" s="99"/>
      <c r="J18" s="110"/>
      <c r="K18" s="110"/>
      <c r="L18" s="110"/>
      <c r="M18" s="110"/>
      <c r="N18" s="109"/>
      <c r="O18" s="108"/>
      <c r="P18" s="107" t="str">
        <f>IF(ISTEXT(VLOOKUP(A18,Table3[],3,FALSE)), VLOOKUP(A18,Table3[],3,FALSE),"")</f>
        <v/>
      </c>
      <c r="Q18" s="107" t="e">
        <f t="shared" si="6"/>
        <v>#N/A</v>
      </c>
      <c r="R18" s="107"/>
      <c r="S18" s="107"/>
      <c r="T18" s="107"/>
      <c r="U18" s="107"/>
      <c r="V18" s="107"/>
      <c r="W18" s="107"/>
      <c r="X18" s="107"/>
      <c r="Y18" s="107"/>
      <c r="Z18" s="107"/>
      <c r="AA18" s="107"/>
    </row>
    <row r="19" spans="1:27" s="106" customFormat="1" ht="14" x14ac:dyDescent="0.3">
      <c r="A19" s="2">
        <f>IFERROR(SMALL(Requests[Date],ROW(B19)-3),"")</f>
        <v>44494</v>
      </c>
      <c r="B19" s="3">
        <f>Requests[[#This Row],[Total number home visits completed on each day]]</f>
        <v>8</v>
      </c>
      <c r="C19" s="99">
        <f t="shared" si="0"/>
        <v>4.708333333333333</v>
      </c>
      <c r="D19" s="98">
        <f t="shared" si="1"/>
        <v>2.1698694277152559</v>
      </c>
      <c r="E19" s="92">
        <f t="shared" si="2"/>
        <v>11.217941616479102</v>
      </c>
      <c r="F19" s="92">
        <f t="shared" si="3"/>
        <v>-1.8012749498124352</v>
      </c>
      <c r="G19" s="92">
        <f t="shared" si="4"/>
        <v>9.0480721887638449</v>
      </c>
      <c r="H19" s="98">
        <f t="shared" si="5"/>
        <v>0.36859447790282118</v>
      </c>
      <c r="I19" s="99"/>
      <c r="J19" s="110"/>
      <c r="K19" s="110"/>
      <c r="L19" s="110"/>
      <c r="M19" s="110"/>
      <c r="N19" s="109"/>
      <c r="O19" s="108"/>
      <c r="P19" s="107" t="str">
        <f>IF(ISTEXT(VLOOKUP(A19,Table3[],3,FALSE)), VLOOKUP(A19,Table3[],3,FALSE),"")</f>
        <v/>
      </c>
      <c r="Q19" s="107" t="e">
        <f t="shared" si="6"/>
        <v>#N/A</v>
      </c>
      <c r="R19" s="107"/>
      <c r="S19" s="107"/>
      <c r="T19" s="107"/>
      <c r="U19" s="107"/>
      <c r="V19" s="107"/>
      <c r="W19" s="107"/>
      <c r="X19" s="107"/>
      <c r="Y19" s="107"/>
      <c r="Z19" s="107"/>
      <c r="AA19" s="107"/>
    </row>
    <row r="20" spans="1:27" s="106" customFormat="1" ht="14" x14ac:dyDescent="0.3">
      <c r="A20" s="2">
        <f>IFERROR(SMALL(Requests[Date],ROW(B20)-3),"")</f>
        <v>44495</v>
      </c>
      <c r="B20" s="3">
        <f>Requests[[#This Row],[Total number home visits completed on each day]]</f>
        <v>2</v>
      </c>
      <c r="C20" s="99">
        <f t="shared" si="0"/>
        <v>4.708333333333333</v>
      </c>
      <c r="D20" s="98">
        <f t="shared" si="1"/>
        <v>2.1698694277152559</v>
      </c>
      <c r="E20" s="92">
        <f t="shared" si="2"/>
        <v>11.217941616479102</v>
      </c>
      <c r="F20" s="92">
        <f t="shared" si="3"/>
        <v>-1.8012749498124352</v>
      </c>
      <c r="G20" s="92">
        <f t="shared" si="4"/>
        <v>9.0480721887638449</v>
      </c>
      <c r="H20" s="98">
        <f t="shared" si="5"/>
        <v>0.36859447790282118</v>
      </c>
      <c r="I20" s="99"/>
      <c r="J20" s="110"/>
      <c r="K20" s="110"/>
      <c r="L20" s="110"/>
      <c r="M20" s="110"/>
      <c r="N20" s="109"/>
      <c r="O20" s="108"/>
      <c r="P20" s="107" t="str">
        <f>IF(ISTEXT(VLOOKUP(A20,Table3[],3,FALSE)), VLOOKUP(A20,Table3[],3,FALSE),"")</f>
        <v/>
      </c>
      <c r="Q20" s="107" t="e">
        <f t="shared" si="6"/>
        <v>#N/A</v>
      </c>
      <c r="R20" s="107"/>
      <c r="S20" s="107"/>
      <c r="T20" s="107"/>
      <c r="U20" s="107"/>
      <c r="V20" s="107"/>
      <c r="W20" s="107"/>
      <c r="X20" s="107"/>
      <c r="Y20" s="107"/>
      <c r="Z20" s="107"/>
      <c r="AA20" s="107"/>
    </row>
    <row r="21" spans="1:27" s="106" customFormat="1" ht="14" x14ac:dyDescent="0.3">
      <c r="A21" s="2">
        <f>IFERROR(SMALL(Requests[Date],ROW(B21)-3),"")</f>
        <v>44496</v>
      </c>
      <c r="B21" s="3">
        <f>Requests[[#This Row],[Total number home visits completed on each day]]</f>
        <v>5</v>
      </c>
      <c r="C21" s="99">
        <f t="shared" si="0"/>
        <v>4.708333333333333</v>
      </c>
      <c r="D21" s="98">
        <f t="shared" si="1"/>
        <v>2.1698694277152559</v>
      </c>
      <c r="E21" s="92">
        <f t="shared" si="2"/>
        <v>11.217941616479102</v>
      </c>
      <c r="F21" s="92">
        <f t="shared" si="3"/>
        <v>-1.8012749498124352</v>
      </c>
      <c r="G21" s="92">
        <f t="shared" si="4"/>
        <v>9.0480721887638449</v>
      </c>
      <c r="H21" s="98">
        <f t="shared" si="5"/>
        <v>0.36859447790282118</v>
      </c>
      <c r="I21" s="99"/>
      <c r="J21" s="110"/>
      <c r="K21" s="110"/>
      <c r="L21" s="110"/>
      <c r="M21" s="110"/>
      <c r="N21" s="109"/>
      <c r="O21" s="108"/>
      <c r="P21" s="107" t="str">
        <f>IF(ISTEXT(VLOOKUP(A21,Table3[],3,FALSE)), VLOOKUP(A21,Table3[],3,FALSE),"")</f>
        <v/>
      </c>
      <c r="Q21" s="107" t="e">
        <f t="shared" si="6"/>
        <v>#N/A</v>
      </c>
      <c r="R21" s="107"/>
      <c r="S21" s="107"/>
      <c r="T21" s="107"/>
      <c r="U21" s="107"/>
      <c r="V21" s="107"/>
      <c r="W21" s="107"/>
      <c r="X21" s="107"/>
      <c r="Y21" s="107"/>
      <c r="Z21" s="107"/>
      <c r="AA21" s="107"/>
    </row>
    <row r="22" spans="1:27" s="106" customFormat="1" ht="14" x14ac:dyDescent="0.3">
      <c r="A22" s="2">
        <f>IFERROR(SMALL(Requests[Date],ROW(B22)-3),"")</f>
        <v>44497</v>
      </c>
      <c r="B22" s="3">
        <f>Requests[[#This Row],[Total number home visits completed on each day]]</f>
        <v>3</v>
      </c>
      <c r="C22" s="99">
        <f t="shared" si="0"/>
        <v>4.708333333333333</v>
      </c>
      <c r="D22" s="98">
        <f t="shared" si="1"/>
        <v>2.1698694277152559</v>
      </c>
      <c r="E22" s="92">
        <f t="shared" si="2"/>
        <v>11.217941616479102</v>
      </c>
      <c r="F22" s="92">
        <f t="shared" si="3"/>
        <v>-1.8012749498124352</v>
      </c>
      <c r="G22" s="92">
        <f t="shared" si="4"/>
        <v>9.0480721887638449</v>
      </c>
      <c r="H22" s="98">
        <f t="shared" si="5"/>
        <v>0.36859447790282118</v>
      </c>
      <c r="I22" s="99"/>
      <c r="J22" s="110"/>
      <c r="K22" s="110"/>
      <c r="L22" s="110"/>
      <c r="M22" s="110"/>
      <c r="N22" s="109"/>
      <c r="O22" s="108"/>
      <c r="P22" s="107" t="str">
        <f>IF(ISTEXT(VLOOKUP(A22,Table3[],3,FALSE)), VLOOKUP(A22,Table3[],3,FALSE),"")</f>
        <v/>
      </c>
      <c r="Q22" s="107" t="e">
        <f t="shared" si="6"/>
        <v>#N/A</v>
      </c>
      <c r="R22" s="107"/>
      <c r="S22" s="107"/>
      <c r="T22" s="107"/>
      <c r="U22" s="107"/>
      <c r="V22" s="107"/>
      <c r="W22" s="107"/>
      <c r="X22" s="107"/>
      <c r="Y22" s="107"/>
      <c r="Z22" s="107"/>
      <c r="AA22" s="107"/>
    </row>
    <row r="23" spans="1:27" s="106" customFormat="1" ht="14" x14ac:dyDescent="0.3">
      <c r="A23" s="2">
        <f>IFERROR(SMALL(Requests[Date],ROW(B23)-3),"")</f>
        <v>44498</v>
      </c>
      <c r="B23" s="3">
        <f>Requests[[#This Row],[Total number home visits completed on each day]]</f>
        <v>5</v>
      </c>
      <c r="C23" s="99">
        <f t="shared" si="0"/>
        <v>4.708333333333333</v>
      </c>
      <c r="D23" s="98">
        <f t="shared" si="1"/>
        <v>2.1698694277152559</v>
      </c>
      <c r="E23" s="92">
        <f t="shared" si="2"/>
        <v>11.217941616479102</v>
      </c>
      <c r="F23" s="92">
        <f t="shared" si="3"/>
        <v>-1.8012749498124352</v>
      </c>
      <c r="G23" s="92">
        <f t="shared" si="4"/>
        <v>9.0480721887638449</v>
      </c>
      <c r="H23" s="98">
        <f t="shared" si="5"/>
        <v>0.36859447790282118</v>
      </c>
      <c r="I23" s="99"/>
      <c r="J23" s="110"/>
      <c r="K23" s="110"/>
      <c r="L23" s="110"/>
      <c r="M23" s="110"/>
      <c r="N23" s="109"/>
      <c r="O23" s="108"/>
      <c r="P23" s="107" t="str">
        <f>IF(ISTEXT(VLOOKUP(A23,Table3[],3,FALSE)), VLOOKUP(A23,Table3[],3,FALSE),"")</f>
        <v/>
      </c>
      <c r="Q23" s="107" t="e">
        <f t="shared" si="6"/>
        <v>#N/A</v>
      </c>
      <c r="R23" s="107"/>
      <c r="S23" s="107"/>
      <c r="T23" s="107"/>
      <c r="U23" s="107"/>
      <c r="V23" s="107"/>
      <c r="W23" s="107"/>
      <c r="X23" s="107"/>
      <c r="Y23" s="107"/>
      <c r="Z23" s="107"/>
      <c r="AA23" s="107"/>
    </row>
    <row r="24" spans="1:27" ht="14" x14ac:dyDescent="0.3">
      <c r="A24" s="2">
        <f>IFERROR(SMALL(Requests[Date],ROW(B24)-3),"")</f>
        <v>44501</v>
      </c>
      <c r="B24" s="3">
        <f>Requests[[#This Row],[Total number home visits completed on each day]]</f>
        <v>5</v>
      </c>
      <c r="C24" s="99">
        <f t="shared" si="0"/>
        <v>4.708333333333333</v>
      </c>
      <c r="D24" s="98">
        <f t="shared" si="1"/>
        <v>2.1698694277152559</v>
      </c>
      <c r="E24" s="92">
        <f t="shared" si="2"/>
        <v>11.217941616479102</v>
      </c>
      <c r="F24" s="92">
        <f t="shared" si="3"/>
        <v>-1.8012749498124352</v>
      </c>
      <c r="G24" s="92">
        <f t="shared" si="4"/>
        <v>9.0480721887638449</v>
      </c>
      <c r="H24" s="98">
        <f t="shared" si="5"/>
        <v>0.36859447790282118</v>
      </c>
      <c r="I24" s="99"/>
      <c r="J24" s="104"/>
      <c r="K24" s="104"/>
      <c r="L24" s="104"/>
      <c r="M24" s="104"/>
      <c r="N24" s="103"/>
      <c r="O24" s="105"/>
      <c r="P24" s="107" t="str">
        <f>IF(ISTEXT(VLOOKUP(A24,Table3[],3,FALSE)), VLOOKUP(A24,Table3[],3,FALSE),"")</f>
        <v/>
      </c>
      <c r="Q24" s="107" t="e">
        <f t="shared" si="6"/>
        <v>#N/A</v>
      </c>
    </row>
    <row r="25" spans="1:27" ht="14" x14ac:dyDescent="0.3">
      <c r="A25" s="2">
        <f>IFERROR(SMALL(Requests[Date],ROW(B25)-3),"")</f>
        <v>44502</v>
      </c>
      <c r="B25" s="3">
        <f>Requests[[#This Row],[Total number home visits completed on each day]]</f>
        <v>2</v>
      </c>
      <c r="C25" s="99">
        <f t="shared" si="0"/>
        <v>4.708333333333333</v>
      </c>
      <c r="D25" s="98">
        <f t="shared" si="1"/>
        <v>2.1698694277152559</v>
      </c>
      <c r="E25" s="92">
        <f t="shared" si="2"/>
        <v>11.217941616479102</v>
      </c>
      <c r="F25" s="92">
        <f t="shared" si="3"/>
        <v>-1.8012749498124352</v>
      </c>
      <c r="G25" s="92">
        <f t="shared" si="4"/>
        <v>9.0480721887638449</v>
      </c>
      <c r="H25" s="98">
        <f t="shared" si="5"/>
        <v>0.36859447790282118</v>
      </c>
      <c r="I25" s="99"/>
      <c r="J25" s="104"/>
      <c r="K25" s="104"/>
      <c r="L25" s="104"/>
      <c r="M25" s="104"/>
      <c r="N25" s="103"/>
      <c r="O25" s="102"/>
      <c r="P25" s="107" t="str">
        <f>IF(ISTEXT(VLOOKUP(A25,Table3[],3,FALSE)), VLOOKUP(A25,Table3[],3,FALSE),"")</f>
        <v/>
      </c>
      <c r="Q25" s="107" t="e">
        <f t="shared" si="6"/>
        <v>#N/A</v>
      </c>
    </row>
    <row r="26" spans="1:27" ht="14" x14ac:dyDescent="0.3">
      <c r="A26" s="2">
        <f>IFERROR(SMALL(Requests[Date],ROW(B26)-3),"")</f>
        <v>44503</v>
      </c>
      <c r="B26" s="3">
        <f>Requests[[#This Row],[Total number home visits completed on each day]]</f>
        <v>8</v>
      </c>
      <c r="C26" s="99">
        <f t="shared" si="0"/>
        <v>4.708333333333333</v>
      </c>
      <c r="D26" s="98">
        <f t="shared" si="1"/>
        <v>2.1698694277152559</v>
      </c>
      <c r="E26" s="92">
        <f t="shared" si="2"/>
        <v>11.217941616479102</v>
      </c>
      <c r="F26" s="92">
        <f t="shared" si="3"/>
        <v>-1.8012749498124352</v>
      </c>
      <c r="G26" s="92">
        <f t="shared" si="4"/>
        <v>9.0480721887638449</v>
      </c>
      <c r="H26" s="98">
        <f t="shared" si="5"/>
        <v>0.36859447790282118</v>
      </c>
      <c r="I26" s="99"/>
      <c r="J26" s="92"/>
      <c r="K26" s="91"/>
      <c r="L26" s="91"/>
      <c r="M26" s="92"/>
      <c r="N26" s="101"/>
      <c r="O26" s="97"/>
      <c r="P26" s="107" t="str">
        <f>IF(ISTEXT(VLOOKUP(A26,Table3[],3,FALSE)), VLOOKUP(A26,Table3[],3,FALSE),"")</f>
        <v/>
      </c>
      <c r="Q26" s="107" t="e">
        <f t="shared" si="6"/>
        <v>#N/A</v>
      </c>
    </row>
    <row r="27" spans="1:27" ht="14" x14ac:dyDescent="0.3">
      <c r="A27" s="2">
        <f>IFERROR(SMALL(Requests[Date],ROW(B27)-3),"")</f>
        <v>44504</v>
      </c>
      <c r="B27" s="3">
        <f>Requests[[#This Row],[Total number home visits completed on each day]]</f>
        <v>7</v>
      </c>
      <c r="C27" s="99">
        <f t="shared" si="0"/>
        <v>4.708333333333333</v>
      </c>
      <c r="D27" s="98">
        <f t="shared" si="1"/>
        <v>2.1698694277152559</v>
      </c>
      <c r="E27" s="92">
        <f t="shared" si="2"/>
        <v>11.217941616479102</v>
      </c>
      <c r="F27" s="92">
        <f t="shared" si="3"/>
        <v>-1.8012749498124352</v>
      </c>
      <c r="G27" s="92">
        <f t="shared" si="4"/>
        <v>9.0480721887638449</v>
      </c>
      <c r="H27" s="98">
        <f t="shared" si="5"/>
        <v>0.36859447790282118</v>
      </c>
      <c r="I27" s="99">
        <f t="shared" ref="I27:I33" si="7">SQRT(J27)</f>
        <v>2.1698694277152559</v>
      </c>
      <c r="J27" s="92">
        <f t="shared" ref="J27:J33" si="8">AVERAGE($B$4:$B$27)</f>
        <v>4.708333333333333</v>
      </c>
      <c r="K27" s="92">
        <f t="shared" ref="K27:K33" si="9">J27+(3*I27)</f>
        <v>11.217941616479102</v>
      </c>
      <c r="L27" s="92">
        <f t="shared" ref="L27:L33" si="10">J27-(3*I27)</f>
        <v>-1.8012749498124352</v>
      </c>
      <c r="M27" s="92">
        <f t="shared" ref="M27:M33" si="11">J27+(2*I27)</f>
        <v>9.0480721887638449</v>
      </c>
      <c r="N27" s="98">
        <f t="shared" ref="N27:N33" si="12">J27-(2*I27)</f>
        <v>0.36859447790282118</v>
      </c>
      <c r="O27" s="97"/>
      <c r="P27" s="107" t="str">
        <f>IF(ISTEXT(VLOOKUP(A27,Table3[],3,FALSE)), VLOOKUP(A27,Table3[],3,FALSE),"")</f>
        <v/>
      </c>
      <c r="Q27" s="107" t="e">
        <f t="shared" si="6"/>
        <v>#N/A</v>
      </c>
    </row>
    <row r="28" spans="1:27" ht="14" x14ac:dyDescent="0.3">
      <c r="A28" s="2">
        <f>IFERROR(SMALL(Requests[Date],ROW(B28)-3),"")</f>
        <v>44505</v>
      </c>
      <c r="B28" s="3">
        <f>Requests[[#This Row],[Total number home visits completed on each day]]</f>
        <v>3</v>
      </c>
      <c r="C28" s="99"/>
      <c r="D28" s="98"/>
      <c r="E28" s="92"/>
      <c r="F28" s="92"/>
      <c r="G28" s="92"/>
      <c r="H28" s="98"/>
      <c r="I28" s="99">
        <f t="shared" si="7"/>
        <v>2.1698694277152559</v>
      </c>
      <c r="J28" s="92">
        <f t="shared" si="8"/>
        <v>4.708333333333333</v>
      </c>
      <c r="K28" s="92">
        <f t="shared" si="9"/>
        <v>11.217941616479102</v>
      </c>
      <c r="L28" s="92">
        <f t="shared" si="10"/>
        <v>-1.8012749498124352</v>
      </c>
      <c r="M28" s="92">
        <f t="shared" si="11"/>
        <v>9.0480721887638449</v>
      </c>
      <c r="N28" s="98">
        <f t="shared" si="12"/>
        <v>0.36859447790282118</v>
      </c>
      <c r="O28" s="97"/>
      <c r="P28" s="107" t="str">
        <f>IF(ISTEXT(VLOOKUP(A28,Table3[],3,FALSE)), VLOOKUP(A28,Table3[],3,FALSE),"")</f>
        <v/>
      </c>
      <c r="Q28" s="107" t="e">
        <f t="shared" si="6"/>
        <v>#N/A</v>
      </c>
    </row>
    <row r="29" spans="1:27" s="89" customFormat="1" ht="14" x14ac:dyDescent="0.3">
      <c r="A29" s="2">
        <f>IFERROR(SMALL(Requests[Date],ROW(B29)-3),"")</f>
        <v>44508</v>
      </c>
      <c r="B29" s="3">
        <f>Requests[[#This Row],[Total number home visits completed on each day]]</f>
        <v>10</v>
      </c>
      <c r="C29" s="99"/>
      <c r="D29" s="98"/>
      <c r="E29" s="92"/>
      <c r="F29" s="92"/>
      <c r="G29" s="92"/>
      <c r="H29" s="98"/>
      <c r="I29" s="99">
        <f t="shared" si="7"/>
        <v>2.1698694277152559</v>
      </c>
      <c r="J29" s="92">
        <f t="shared" si="8"/>
        <v>4.708333333333333</v>
      </c>
      <c r="K29" s="92">
        <f t="shared" si="9"/>
        <v>11.217941616479102</v>
      </c>
      <c r="L29" s="92">
        <f t="shared" si="10"/>
        <v>-1.8012749498124352</v>
      </c>
      <c r="M29" s="92">
        <f t="shared" si="11"/>
        <v>9.0480721887638449</v>
      </c>
      <c r="N29" s="98">
        <f t="shared" si="12"/>
        <v>0.36859447790282118</v>
      </c>
      <c r="O29" s="97"/>
      <c r="P29" s="107" t="str">
        <f>IF(ISTEXT(VLOOKUP(A29,Table3[],3,FALSE)), VLOOKUP(A29,Table3[],3,FALSE),"")</f>
        <v/>
      </c>
      <c r="Q29" s="107" t="e">
        <f t="shared" si="6"/>
        <v>#N/A</v>
      </c>
    </row>
    <row r="30" spans="1:27" s="89" customFormat="1" ht="14" x14ac:dyDescent="0.3">
      <c r="A30" s="2">
        <f>IFERROR(SMALL(Requests[Date],ROW(B30)-3),"")</f>
        <v>44509</v>
      </c>
      <c r="B30" s="3">
        <f>Requests[[#This Row],[Total number home visits completed on each day]]</f>
        <v>6</v>
      </c>
      <c r="C30" s="99"/>
      <c r="D30" s="98"/>
      <c r="E30" s="92"/>
      <c r="F30" s="92"/>
      <c r="G30" s="92"/>
      <c r="H30" s="98"/>
      <c r="I30" s="99">
        <f t="shared" si="7"/>
        <v>2.1698694277152559</v>
      </c>
      <c r="J30" s="92">
        <f t="shared" si="8"/>
        <v>4.708333333333333</v>
      </c>
      <c r="K30" s="92">
        <f t="shared" si="9"/>
        <v>11.217941616479102</v>
      </c>
      <c r="L30" s="92">
        <f t="shared" si="10"/>
        <v>-1.8012749498124352</v>
      </c>
      <c r="M30" s="92">
        <f t="shared" si="11"/>
        <v>9.0480721887638449</v>
      </c>
      <c r="N30" s="98">
        <f t="shared" si="12"/>
        <v>0.36859447790282118</v>
      </c>
      <c r="O30" s="97"/>
      <c r="P30" s="107" t="str">
        <f>IF(ISTEXT(VLOOKUP(A30,Table3[],3,FALSE)), VLOOKUP(A30,Table3[],3,FALSE),"")</f>
        <v/>
      </c>
      <c r="Q30" s="107" t="e">
        <f t="shared" si="6"/>
        <v>#N/A</v>
      </c>
    </row>
    <row r="31" spans="1:27" s="89" customFormat="1" ht="14" x14ac:dyDescent="0.3">
      <c r="A31" s="2">
        <f>IFERROR(SMALL(Requests[Date],ROW(B31)-3),"")</f>
        <v>44510</v>
      </c>
      <c r="B31" s="3">
        <f>Requests[[#This Row],[Total number home visits completed on each day]]</f>
        <v>5</v>
      </c>
      <c r="C31" s="99"/>
      <c r="D31" s="98"/>
      <c r="E31" s="92"/>
      <c r="F31" s="92"/>
      <c r="G31" s="92"/>
      <c r="H31" s="98"/>
      <c r="I31" s="99">
        <f t="shared" si="7"/>
        <v>2.1698694277152559</v>
      </c>
      <c r="J31" s="92">
        <f t="shared" si="8"/>
        <v>4.708333333333333</v>
      </c>
      <c r="K31" s="92">
        <f t="shared" si="9"/>
        <v>11.217941616479102</v>
      </c>
      <c r="L31" s="92">
        <f t="shared" si="10"/>
        <v>-1.8012749498124352</v>
      </c>
      <c r="M31" s="92">
        <f t="shared" si="11"/>
        <v>9.0480721887638449</v>
      </c>
      <c r="N31" s="98">
        <f t="shared" si="12"/>
        <v>0.36859447790282118</v>
      </c>
      <c r="O31" s="97"/>
      <c r="P31" s="107" t="str">
        <f>IF(ISTEXT(VLOOKUP(A31,Table3[],3,FALSE)), VLOOKUP(A31,Table3[],3,FALSE),"")</f>
        <v/>
      </c>
      <c r="Q31" s="107" t="e">
        <f t="shared" si="6"/>
        <v>#N/A</v>
      </c>
    </row>
    <row r="32" spans="1:27" s="89" customFormat="1" ht="14" x14ac:dyDescent="0.3">
      <c r="A32" s="2">
        <f>IFERROR(SMALL(Requests[Date],ROW(B32)-3),"")</f>
        <v>44511</v>
      </c>
      <c r="B32" s="3">
        <f>Requests[[#This Row],[Total number home visits completed on each day]]</f>
        <v>0</v>
      </c>
      <c r="C32" s="99"/>
      <c r="D32" s="98"/>
      <c r="E32" s="92"/>
      <c r="F32" s="92"/>
      <c r="G32" s="92"/>
      <c r="H32" s="98"/>
      <c r="I32" s="99">
        <f t="shared" si="7"/>
        <v>2.1698694277152559</v>
      </c>
      <c r="J32" s="92">
        <f t="shared" si="8"/>
        <v>4.708333333333333</v>
      </c>
      <c r="K32" s="92">
        <f t="shared" si="9"/>
        <v>11.217941616479102</v>
      </c>
      <c r="L32" s="92">
        <f t="shared" si="10"/>
        <v>-1.8012749498124352</v>
      </c>
      <c r="M32" s="92">
        <f t="shared" si="11"/>
        <v>9.0480721887638449</v>
      </c>
      <c r="N32" s="98">
        <f t="shared" si="12"/>
        <v>0.36859447790282118</v>
      </c>
      <c r="O32" s="97"/>
      <c r="P32" s="107" t="str">
        <f>IF(ISTEXT(VLOOKUP(A32,Table3[],3,FALSE)), VLOOKUP(A32,Table3[],3,FALSE),"")</f>
        <v/>
      </c>
      <c r="Q32" s="107" t="e">
        <f t="shared" si="6"/>
        <v>#N/A</v>
      </c>
    </row>
    <row r="33" spans="1:17" s="89" customFormat="1" ht="14" x14ac:dyDescent="0.3">
      <c r="A33" s="2">
        <f>IFERROR(SMALL(Requests[Date],ROW(B33)-3),"")</f>
        <v>44512</v>
      </c>
      <c r="B33" s="3">
        <f>Requests[[#This Row],[Total number home visits completed on each day]]</f>
        <v>0</v>
      </c>
      <c r="C33" s="99"/>
      <c r="D33" s="98"/>
      <c r="E33" s="92"/>
      <c r="F33" s="92"/>
      <c r="G33" s="92"/>
      <c r="H33" s="98"/>
      <c r="I33" s="99">
        <f t="shared" si="7"/>
        <v>2.1698694277152559</v>
      </c>
      <c r="J33" s="92">
        <f t="shared" si="8"/>
        <v>4.708333333333333</v>
      </c>
      <c r="K33" s="92">
        <f t="shared" si="9"/>
        <v>11.217941616479102</v>
      </c>
      <c r="L33" s="92">
        <f t="shared" si="10"/>
        <v>-1.8012749498124352</v>
      </c>
      <c r="M33" s="92">
        <f t="shared" si="11"/>
        <v>9.0480721887638449</v>
      </c>
      <c r="N33" s="98">
        <f t="shared" si="12"/>
        <v>0.36859447790282118</v>
      </c>
      <c r="O33" s="97"/>
      <c r="P33" s="107" t="str">
        <f>IF(ISTEXT(VLOOKUP(A33,Table3[],3,FALSE)), VLOOKUP(A33,Table3[],3,FALSE),"")</f>
        <v/>
      </c>
      <c r="Q33" s="107" t="e">
        <f t="shared" si="6"/>
        <v>#N/A</v>
      </c>
    </row>
    <row r="34" spans="1:17" s="89" customFormat="1" ht="14" x14ac:dyDescent="0.3">
      <c r="A34" s="2">
        <f>IFERROR(SMALL(Requests[Date],ROW(B34)-3),"")</f>
        <v>44515</v>
      </c>
      <c r="B34" s="3">
        <f>Requests[[#This Row],[Total number home visits completed on each day]]</f>
        <v>5</v>
      </c>
      <c r="C34" s="99"/>
      <c r="D34" s="98"/>
      <c r="E34" s="92"/>
      <c r="F34" s="92"/>
      <c r="G34" s="92"/>
      <c r="H34" s="98"/>
      <c r="I34" s="99">
        <f t="shared" ref="I34:I66" si="13">SQRT(J34)</f>
        <v>2.1698694277152559</v>
      </c>
      <c r="J34" s="92">
        <f t="shared" ref="J34:J66" si="14">AVERAGE($B$4:$B$27)</f>
        <v>4.708333333333333</v>
      </c>
      <c r="K34" s="92">
        <f t="shared" ref="K34:K66" si="15">J34+(3*I34)</f>
        <v>11.217941616479102</v>
      </c>
      <c r="L34" s="92">
        <f t="shared" ref="L34:L66" si="16">J34-(3*I34)</f>
        <v>-1.8012749498124352</v>
      </c>
      <c r="M34" s="92">
        <f t="shared" ref="M34:M66" si="17">J34+(2*I34)</f>
        <v>9.0480721887638449</v>
      </c>
      <c r="N34" s="98">
        <f t="shared" ref="N34:N66" si="18">J34-(2*I34)</f>
        <v>0.36859447790282118</v>
      </c>
      <c r="O34" s="97"/>
      <c r="P34" s="107" t="str">
        <f>IF(ISTEXT(VLOOKUP(A34,Table3[],3,FALSE)), VLOOKUP(A34,Table3[],3,FALSE),"")</f>
        <v/>
      </c>
      <c r="Q34" s="107" t="e">
        <f t="shared" si="6"/>
        <v>#N/A</v>
      </c>
    </row>
    <row r="35" spans="1:17" s="89" customFormat="1" ht="14" x14ac:dyDescent="0.3">
      <c r="A35" s="2">
        <f>IFERROR(SMALL(Requests[Date],ROW(B35)-3),"")</f>
        <v>44516</v>
      </c>
      <c r="B35" s="3">
        <f>Requests[[#This Row],[Total number home visits completed on each day]]</f>
        <v>7</v>
      </c>
      <c r="C35" s="99"/>
      <c r="D35" s="98"/>
      <c r="E35" s="92"/>
      <c r="F35" s="92"/>
      <c r="G35" s="92"/>
      <c r="H35" s="98"/>
      <c r="I35" s="99">
        <f t="shared" si="13"/>
        <v>2.1698694277152559</v>
      </c>
      <c r="J35" s="92">
        <f t="shared" si="14"/>
        <v>4.708333333333333</v>
      </c>
      <c r="K35" s="92">
        <f t="shared" si="15"/>
        <v>11.217941616479102</v>
      </c>
      <c r="L35" s="92">
        <f t="shared" si="16"/>
        <v>-1.8012749498124352</v>
      </c>
      <c r="M35" s="92">
        <f t="shared" si="17"/>
        <v>9.0480721887638449</v>
      </c>
      <c r="N35" s="98">
        <f t="shared" si="18"/>
        <v>0.36859447790282118</v>
      </c>
      <c r="O35" s="97"/>
      <c r="P35" s="107" t="str">
        <f>IF(ISTEXT(VLOOKUP(A35,Table3[],3,FALSE)), VLOOKUP(A35,Table3[],3,FALSE),"")</f>
        <v/>
      </c>
      <c r="Q35" s="107" t="e">
        <f t="shared" si="6"/>
        <v>#N/A</v>
      </c>
    </row>
    <row r="36" spans="1:17" s="89" customFormat="1" ht="14" x14ac:dyDescent="0.3">
      <c r="A36" s="2">
        <f>IFERROR(SMALL(Requests[Date],ROW(B36)-3),"")</f>
        <v>44517</v>
      </c>
      <c r="B36" s="3">
        <f>Requests[[#This Row],[Total number home visits completed on each day]]</f>
        <v>2</v>
      </c>
      <c r="C36" s="99"/>
      <c r="D36" s="98"/>
      <c r="E36" s="92"/>
      <c r="F36" s="92"/>
      <c r="G36" s="92"/>
      <c r="H36" s="98"/>
      <c r="I36" s="99">
        <f t="shared" si="13"/>
        <v>2.1698694277152559</v>
      </c>
      <c r="J36" s="92">
        <f t="shared" si="14"/>
        <v>4.708333333333333</v>
      </c>
      <c r="K36" s="92">
        <f t="shared" si="15"/>
        <v>11.217941616479102</v>
      </c>
      <c r="L36" s="92">
        <f t="shared" si="16"/>
        <v>-1.8012749498124352</v>
      </c>
      <c r="M36" s="92">
        <f t="shared" si="17"/>
        <v>9.0480721887638449</v>
      </c>
      <c r="N36" s="98">
        <f t="shared" si="18"/>
        <v>0.36859447790282118</v>
      </c>
      <c r="O36" s="97"/>
      <c r="P36" s="107" t="str">
        <f>IF(ISTEXT(VLOOKUP(A36,Table3[],3,FALSE)), VLOOKUP(A36,Table3[],3,FALSE),"")</f>
        <v/>
      </c>
      <c r="Q36" s="107" t="e">
        <f t="shared" si="6"/>
        <v>#N/A</v>
      </c>
    </row>
    <row r="37" spans="1:17" s="89" customFormat="1" ht="14" x14ac:dyDescent="0.3">
      <c r="A37" s="2">
        <f>IFERROR(SMALL(Requests[Date],ROW(B37)-3),"")</f>
        <v>44518</v>
      </c>
      <c r="B37" s="3">
        <f>Requests[[#This Row],[Total number home visits completed on each day]]</f>
        <v>1</v>
      </c>
      <c r="C37" s="99"/>
      <c r="D37" s="98"/>
      <c r="E37" s="92"/>
      <c r="F37" s="92"/>
      <c r="G37" s="92"/>
      <c r="H37" s="98"/>
      <c r="I37" s="99">
        <f t="shared" si="13"/>
        <v>2.1698694277152559</v>
      </c>
      <c r="J37" s="92">
        <f t="shared" si="14"/>
        <v>4.708333333333333</v>
      </c>
      <c r="K37" s="92">
        <f t="shared" si="15"/>
        <v>11.217941616479102</v>
      </c>
      <c r="L37" s="92">
        <f t="shared" si="16"/>
        <v>-1.8012749498124352</v>
      </c>
      <c r="M37" s="92">
        <f t="shared" si="17"/>
        <v>9.0480721887638449</v>
      </c>
      <c r="N37" s="98">
        <f t="shared" si="18"/>
        <v>0.36859447790282118</v>
      </c>
      <c r="O37" s="97"/>
      <c r="P37" s="107" t="str">
        <f>IF(ISTEXT(VLOOKUP(A37,Table3[],3,FALSE)), VLOOKUP(A37,Table3[],3,FALSE),"")</f>
        <v/>
      </c>
      <c r="Q37" s="107" t="e">
        <f t="shared" si="6"/>
        <v>#N/A</v>
      </c>
    </row>
    <row r="38" spans="1:17" s="89" customFormat="1" ht="14" x14ac:dyDescent="0.3">
      <c r="A38" s="2">
        <f>IFERROR(SMALL(Requests[Date],ROW(B38)-3),"")</f>
        <v>44519</v>
      </c>
      <c r="B38" s="3">
        <f>Requests[[#This Row],[Total number home visits completed on each day]]</f>
        <v>6</v>
      </c>
      <c r="C38" s="99"/>
      <c r="D38" s="98"/>
      <c r="E38" s="92"/>
      <c r="F38" s="92"/>
      <c r="G38" s="92"/>
      <c r="H38" s="98"/>
      <c r="I38" s="99">
        <f t="shared" si="13"/>
        <v>2.1698694277152559</v>
      </c>
      <c r="J38" s="92">
        <f t="shared" si="14"/>
        <v>4.708333333333333</v>
      </c>
      <c r="K38" s="92">
        <f t="shared" si="15"/>
        <v>11.217941616479102</v>
      </c>
      <c r="L38" s="92">
        <f t="shared" si="16"/>
        <v>-1.8012749498124352</v>
      </c>
      <c r="M38" s="92">
        <f t="shared" si="17"/>
        <v>9.0480721887638449</v>
      </c>
      <c r="N38" s="98">
        <f t="shared" si="18"/>
        <v>0.36859447790282118</v>
      </c>
      <c r="O38" s="97"/>
      <c r="P38" s="107" t="str">
        <f>IF(ISTEXT(VLOOKUP(A38,Table3[],3,FALSE)), VLOOKUP(A38,Table3[],3,FALSE),"")</f>
        <v/>
      </c>
      <c r="Q38" s="107" t="e">
        <f t="shared" si="6"/>
        <v>#N/A</v>
      </c>
    </row>
    <row r="39" spans="1:17" s="89" customFormat="1" ht="14" x14ac:dyDescent="0.3">
      <c r="A39" s="2">
        <f>IFERROR(SMALL(Requests[Date],ROW(B39)-3),"")</f>
        <v>44522</v>
      </c>
      <c r="B39" s="3">
        <f>Requests[[#This Row],[Total number home visits completed on each day]]</f>
        <v>4</v>
      </c>
      <c r="C39" s="99"/>
      <c r="D39" s="98"/>
      <c r="E39" s="92"/>
      <c r="F39" s="92"/>
      <c r="G39" s="92"/>
      <c r="H39" s="98"/>
      <c r="I39" s="99">
        <f t="shared" si="13"/>
        <v>2.1698694277152559</v>
      </c>
      <c r="J39" s="92">
        <f t="shared" si="14"/>
        <v>4.708333333333333</v>
      </c>
      <c r="K39" s="92">
        <f t="shared" si="15"/>
        <v>11.217941616479102</v>
      </c>
      <c r="L39" s="92">
        <f t="shared" si="16"/>
        <v>-1.8012749498124352</v>
      </c>
      <c r="M39" s="92">
        <f t="shared" si="17"/>
        <v>9.0480721887638449</v>
      </c>
      <c r="N39" s="98">
        <f t="shared" si="18"/>
        <v>0.36859447790282118</v>
      </c>
      <c r="O39" s="100"/>
      <c r="P39" s="107" t="str">
        <f>IF(ISTEXT(VLOOKUP(A39,Table3[],3,FALSE)), VLOOKUP(A39,Table3[],3,FALSE),"")</f>
        <v/>
      </c>
      <c r="Q39" s="107" t="e">
        <f t="shared" si="6"/>
        <v>#N/A</v>
      </c>
    </row>
    <row r="40" spans="1:17" s="89" customFormat="1" ht="14" x14ac:dyDescent="0.3">
      <c r="A40" s="2">
        <f>IFERROR(SMALL(Requests[Date],ROW(B40)-3),"")</f>
        <v>44523</v>
      </c>
      <c r="B40" s="3">
        <f>Requests[[#This Row],[Total number home visits completed on each day]]</f>
        <v>2</v>
      </c>
      <c r="C40" s="99"/>
      <c r="D40" s="98"/>
      <c r="E40" s="92"/>
      <c r="F40" s="92"/>
      <c r="G40" s="92"/>
      <c r="H40" s="98"/>
      <c r="I40" s="99">
        <f t="shared" si="13"/>
        <v>2.1698694277152559</v>
      </c>
      <c r="J40" s="92">
        <f t="shared" si="14"/>
        <v>4.708333333333333</v>
      </c>
      <c r="K40" s="92">
        <f t="shared" si="15"/>
        <v>11.217941616479102</v>
      </c>
      <c r="L40" s="92">
        <f t="shared" si="16"/>
        <v>-1.8012749498124352</v>
      </c>
      <c r="M40" s="92">
        <f t="shared" si="17"/>
        <v>9.0480721887638449</v>
      </c>
      <c r="N40" s="98">
        <f t="shared" si="18"/>
        <v>0.36859447790282118</v>
      </c>
      <c r="O40" s="97"/>
      <c r="P40" s="107" t="str">
        <f>IF(ISTEXT(VLOOKUP(A40,Table3[],3,FALSE)), VLOOKUP(A40,Table3[],3,FALSE),"")</f>
        <v/>
      </c>
      <c r="Q40" s="107" t="e">
        <f t="shared" si="6"/>
        <v>#N/A</v>
      </c>
    </row>
    <row r="41" spans="1:17" s="89" customFormat="1" ht="13.5" customHeight="1" x14ac:dyDescent="0.3">
      <c r="A41" s="2">
        <f>IFERROR(SMALL(Requests[Date],ROW(B41)-3),"")</f>
        <v>44524</v>
      </c>
      <c r="B41" s="3">
        <f>Requests[[#This Row],[Total number home visits completed on each day]]</f>
        <v>2</v>
      </c>
      <c r="C41" s="99"/>
      <c r="D41" s="98"/>
      <c r="E41" s="92"/>
      <c r="F41" s="92"/>
      <c r="G41" s="92"/>
      <c r="H41" s="98"/>
      <c r="I41" s="99">
        <f t="shared" si="13"/>
        <v>2.1698694277152559</v>
      </c>
      <c r="J41" s="92">
        <f t="shared" si="14"/>
        <v>4.708333333333333</v>
      </c>
      <c r="K41" s="92">
        <f t="shared" si="15"/>
        <v>11.217941616479102</v>
      </c>
      <c r="L41" s="92">
        <f t="shared" si="16"/>
        <v>-1.8012749498124352</v>
      </c>
      <c r="M41" s="92">
        <f t="shared" si="17"/>
        <v>9.0480721887638449</v>
      </c>
      <c r="N41" s="98">
        <f t="shared" si="18"/>
        <v>0.36859447790282118</v>
      </c>
      <c r="O41" s="97"/>
      <c r="P41" s="107" t="str">
        <f>IF(ISTEXT(VLOOKUP(A41,Table3[],3,FALSE)), VLOOKUP(A41,Table3[],3,FALSE),"")</f>
        <v/>
      </c>
      <c r="Q41" s="107" t="e">
        <f t="shared" si="6"/>
        <v>#N/A</v>
      </c>
    </row>
    <row r="42" spans="1:17" s="89" customFormat="1" ht="13.5" customHeight="1" x14ac:dyDescent="0.3">
      <c r="A42" s="2">
        <f>IFERROR(SMALL(Requests[Date],ROW(B42)-3),"")</f>
        <v>44525</v>
      </c>
      <c r="B42" s="3">
        <f>Requests[[#This Row],[Total number home visits completed on each day]]</f>
        <v>9</v>
      </c>
      <c r="C42" s="99"/>
      <c r="D42" s="98"/>
      <c r="E42" s="92"/>
      <c r="F42" s="92"/>
      <c r="G42" s="92"/>
      <c r="H42" s="98"/>
      <c r="I42" s="99">
        <f t="shared" si="13"/>
        <v>2.1698694277152559</v>
      </c>
      <c r="J42" s="92">
        <f t="shared" si="14"/>
        <v>4.708333333333333</v>
      </c>
      <c r="K42" s="92">
        <f t="shared" si="15"/>
        <v>11.217941616479102</v>
      </c>
      <c r="L42" s="92">
        <f t="shared" si="16"/>
        <v>-1.8012749498124352</v>
      </c>
      <c r="M42" s="92">
        <f t="shared" si="17"/>
        <v>9.0480721887638449</v>
      </c>
      <c r="N42" s="98">
        <f t="shared" si="18"/>
        <v>0.36859447790282118</v>
      </c>
      <c r="O42" s="97"/>
      <c r="P42" s="107" t="str">
        <f>IF(ISTEXT(VLOOKUP(A42,Table3[],3,FALSE)), VLOOKUP(A42,Table3[],3,FALSE),"")</f>
        <v/>
      </c>
      <c r="Q42" s="107" t="e">
        <f t="shared" si="6"/>
        <v>#N/A</v>
      </c>
    </row>
    <row r="43" spans="1:17" s="89" customFormat="1" ht="13.5" customHeight="1" x14ac:dyDescent="0.3">
      <c r="A43" s="2">
        <f>IFERROR(SMALL(Requests[Date],ROW(B43)-3),"")</f>
        <v>44526</v>
      </c>
      <c r="B43" s="3">
        <f>Requests[[#This Row],[Total number home visits completed on each day]]</f>
        <v>6</v>
      </c>
      <c r="C43" s="99"/>
      <c r="D43" s="98"/>
      <c r="E43" s="92"/>
      <c r="F43" s="92"/>
      <c r="G43" s="92"/>
      <c r="H43" s="98"/>
      <c r="I43" s="99">
        <f t="shared" si="13"/>
        <v>2.1698694277152559</v>
      </c>
      <c r="J43" s="92">
        <f t="shared" si="14"/>
        <v>4.708333333333333</v>
      </c>
      <c r="K43" s="92">
        <f t="shared" si="15"/>
        <v>11.217941616479102</v>
      </c>
      <c r="L43" s="92">
        <f t="shared" si="16"/>
        <v>-1.8012749498124352</v>
      </c>
      <c r="M43" s="92">
        <f t="shared" si="17"/>
        <v>9.0480721887638449</v>
      </c>
      <c r="N43" s="98">
        <f t="shared" si="18"/>
        <v>0.36859447790282118</v>
      </c>
      <c r="O43" s="97"/>
      <c r="P43" s="107" t="str">
        <f>IF(ISTEXT(VLOOKUP(A43,Table3[],3,FALSE)), VLOOKUP(A43,Table3[],3,FALSE),"")</f>
        <v/>
      </c>
      <c r="Q43" s="107" t="e">
        <f t="shared" si="6"/>
        <v>#N/A</v>
      </c>
    </row>
    <row r="44" spans="1:17" s="89" customFormat="1" ht="14" x14ac:dyDescent="0.3">
      <c r="A44" s="2">
        <f>IFERROR(SMALL(Requests[Date],ROW(B44)-3),"")</f>
        <v>44529</v>
      </c>
      <c r="B44" s="3">
        <f>Requests[[#This Row],[Total number home visits completed on each day]]</f>
        <v>6</v>
      </c>
      <c r="C44" s="99"/>
      <c r="D44" s="98"/>
      <c r="E44" s="92"/>
      <c r="F44" s="92"/>
      <c r="G44" s="92"/>
      <c r="H44" s="98"/>
      <c r="I44" s="99">
        <f t="shared" si="13"/>
        <v>2.1698694277152559</v>
      </c>
      <c r="J44" s="92">
        <f t="shared" si="14"/>
        <v>4.708333333333333</v>
      </c>
      <c r="K44" s="92">
        <f t="shared" si="15"/>
        <v>11.217941616479102</v>
      </c>
      <c r="L44" s="92">
        <f t="shared" si="16"/>
        <v>-1.8012749498124352</v>
      </c>
      <c r="M44" s="92">
        <f t="shared" si="17"/>
        <v>9.0480721887638449</v>
      </c>
      <c r="N44" s="98">
        <f t="shared" si="18"/>
        <v>0.36859447790282118</v>
      </c>
      <c r="O44" s="97"/>
      <c r="P44" s="107" t="str">
        <f>IF(ISTEXT(VLOOKUP(A44,Table3[],3,FALSE)), VLOOKUP(A44,Table3[],3,FALSE),"")</f>
        <v>Test 3</v>
      </c>
      <c r="Q44" s="107">
        <f t="shared" si="6"/>
        <v>6</v>
      </c>
    </row>
    <row r="45" spans="1:17" s="89" customFormat="1" ht="14" x14ac:dyDescent="0.3">
      <c r="A45" s="2">
        <f>IFERROR(SMALL(Requests[Date],ROW(B45)-3),"")</f>
        <v>44530</v>
      </c>
      <c r="B45" s="3">
        <f>Requests[[#This Row],[Total number home visits completed on each day]]</f>
        <v>3</v>
      </c>
      <c r="C45" s="99"/>
      <c r="D45" s="98"/>
      <c r="E45" s="92"/>
      <c r="F45" s="92"/>
      <c r="G45" s="92"/>
      <c r="H45" s="98"/>
      <c r="I45" s="99">
        <f t="shared" si="13"/>
        <v>2.1698694277152559</v>
      </c>
      <c r="J45" s="92">
        <f t="shared" si="14"/>
        <v>4.708333333333333</v>
      </c>
      <c r="K45" s="92">
        <f t="shared" si="15"/>
        <v>11.217941616479102</v>
      </c>
      <c r="L45" s="92">
        <f t="shared" si="16"/>
        <v>-1.8012749498124352</v>
      </c>
      <c r="M45" s="92">
        <f t="shared" si="17"/>
        <v>9.0480721887638449</v>
      </c>
      <c r="N45" s="98">
        <f t="shared" si="18"/>
        <v>0.36859447790282118</v>
      </c>
      <c r="O45" s="100"/>
      <c r="P45" s="107" t="str">
        <f>IF(ISTEXT(VLOOKUP(A45,Table3[],3,FALSE)), VLOOKUP(A45,Table3[],3,FALSE),"")</f>
        <v/>
      </c>
      <c r="Q45" s="107" t="e">
        <f t="shared" si="6"/>
        <v>#N/A</v>
      </c>
    </row>
    <row r="46" spans="1:17" s="89" customFormat="1" ht="14" x14ac:dyDescent="0.3">
      <c r="A46" s="2">
        <f>IFERROR(SMALL(Requests[Date],ROW(B46)-3),"")</f>
        <v>44531</v>
      </c>
      <c r="B46" s="3">
        <f>Requests[[#This Row],[Total number home visits completed on each day]]</f>
        <v>6</v>
      </c>
      <c r="C46" s="99"/>
      <c r="D46" s="98"/>
      <c r="E46" s="92"/>
      <c r="F46" s="92"/>
      <c r="G46" s="92"/>
      <c r="H46" s="98"/>
      <c r="I46" s="99">
        <f t="shared" si="13"/>
        <v>2.1698694277152559</v>
      </c>
      <c r="J46" s="92">
        <f t="shared" si="14"/>
        <v>4.708333333333333</v>
      </c>
      <c r="K46" s="92">
        <f t="shared" si="15"/>
        <v>11.217941616479102</v>
      </c>
      <c r="L46" s="92">
        <f t="shared" si="16"/>
        <v>-1.8012749498124352</v>
      </c>
      <c r="M46" s="92">
        <f t="shared" si="17"/>
        <v>9.0480721887638449</v>
      </c>
      <c r="N46" s="98">
        <f t="shared" si="18"/>
        <v>0.36859447790282118</v>
      </c>
      <c r="O46" s="97"/>
      <c r="P46" s="107" t="str">
        <f>IF(ISTEXT(VLOOKUP(A46,Table3[],3,FALSE)), VLOOKUP(A46,Table3[],3,FALSE),"")</f>
        <v/>
      </c>
      <c r="Q46" s="107" t="e">
        <f t="shared" si="6"/>
        <v>#N/A</v>
      </c>
    </row>
    <row r="47" spans="1:17" s="89" customFormat="1" ht="14" x14ac:dyDescent="0.3">
      <c r="A47" s="2">
        <f>IFERROR(SMALL(Requests[Date],ROW(B47)-3),"")</f>
        <v>44532</v>
      </c>
      <c r="B47" s="3">
        <f>Requests[[#This Row],[Total number home visits completed on each day]]</f>
        <v>1</v>
      </c>
      <c r="C47" s="99"/>
      <c r="D47" s="98"/>
      <c r="E47" s="92"/>
      <c r="F47" s="92"/>
      <c r="G47" s="92"/>
      <c r="H47" s="98"/>
      <c r="I47" s="99">
        <f t="shared" si="13"/>
        <v>2.1698694277152559</v>
      </c>
      <c r="J47" s="92">
        <f t="shared" si="14"/>
        <v>4.708333333333333</v>
      </c>
      <c r="K47" s="92">
        <f t="shared" si="15"/>
        <v>11.217941616479102</v>
      </c>
      <c r="L47" s="92">
        <f t="shared" si="16"/>
        <v>-1.8012749498124352</v>
      </c>
      <c r="M47" s="92">
        <f t="shared" si="17"/>
        <v>9.0480721887638449</v>
      </c>
      <c r="N47" s="98">
        <f t="shared" si="18"/>
        <v>0.36859447790282118</v>
      </c>
      <c r="O47" s="97"/>
      <c r="P47" s="107" t="str">
        <f>IF(ISTEXT(VLOOKUP(A47,Table3[],3,FALSE)), VLOOKUP(A47,Table3[],3,FALSE),"")</f>
        <v/>
      </c>
      <c r="Q47" s="107" t="e">
        <f t="shared" si="6"/>
        <v>#N/A</v>
      </c>
    </row>
    <row r="48" spans="1:17" s="89" customFormat="1" ht="14" x14ac:dyDescent="0.3">
      <c r="A48" s="2">
        <f>IFERROR(SMALL(Requests[Date],ROW(B48)-3),"")</f>
        <v>44533</v>
      </c>
      <c r="B48" s="3">
        <f>Requests[[#This Row],[Total number home visits completed on each day]]</f>
        <v>2</v>
      </c>
      <c r="C48" s="99"/>
      <c r="D48" s="98"/>
      <c r="E48" s="92"/>
      <c r="F48" s="92"/>
      <c r="G48" s="92"/>
      <c r="H48" s="98"/>
      <c r="I48" s="99">
        <f t="shared" si="13"/>
        <v>2.1698694277152559</v>
      </c>
      <c r="J48" s="92">
        <f t="shared" si="14"/>
        <v>4.708333333333333</v>
      </c>
      <c r="K48" s="92">
        <f t="shared" si="15"/>
        <v>11.217941616479102</v>
      </c>
      <c r="L48" s="92">
        <f t="shared" si="16"/>
        <v>-1.8012749498124352</v>
      </c>
      <c r="M48" s="92">
        <f t="shared" si="17"/>
        <v>9.0480721887638449</v>
      </c>
      <c r="N48" s="98">
        <f t="shared" si="18"/>
        <v>0.36859447790282118</v>
      </c>
      <c r="O48" s="97"/>
      <c r="P48" s="107" t="str">
        <f>IF(ISTEXT(VLOOKUP(A48,Table3[],3,FALSE)), VLOOKUP(A48,Table3[],3,FALSE),"")</f>
        <v/>
      </c>
      <c r="Q48" s="107" t="e">
        <f t="shared" si="6"/>
        <v>#N/A</v>
      </c>
    </row>
    <row r="49" spans="1:17" s="89" customFormat="1" ht="14" x14ac:dyDescent="0.3">
      <c r="A49" s="2">
        <f>IFERROR(SMALL(Requests[Date],ROW(B49)-3),"")</f>
        <v>44536</v>
      </c>
      <c r="B49" s="3">
        <f>Requests[[#This Row],[Total number home visits completed on each day]]</f>
        <v>10</v>
      </c>
      <c r="C49" s="99"/>
      <c r="D49" s="98"/>
      <c r="E49" s="92"/>
      <c r="F49" s="92"/>
      <c r="G49" s="92"/>
      <c r="H49" s="98"/>
      <c r="I49" s="99">
        <f t="shared" si="13"/>
        <v>2.1698694277152559</v>
      </c>
      <c r="J49" s="92">
        <f t="shared" si="14"/>
        <v>4.708333333333333</v>
      </c>
      <c r="K49" s="92">
        <f t="shared" si="15"/>
        <v>11.217941616479102</v>
      </c>
      <c r="L49" s="92">
        <f t="shared" si="16"/>
        <v>-1.8012749498124352</v>
      </c>
      <c r="M49" s="92">
        <f t="shared" si="17"/>
        <v>9.0480721887638449</v>
      </c>
      <c r="N49" s="98">
        <f t="shared" si="18"/>
        <v>0.36859447790282118</v>
      </c>
      <c r="O49" s="97"/>
      <c r="P49" s="107" t="str">
        <f>IF(ISTEXT(VLOOKUP(A49,Table3[],3,FALSE)), VLOOKUP(A49,Table3[],3,FALSE),"")</f>
        <v/>
      </c>
      <c r="Q49" s="107" t="e">
        <f t="shared" si="6"/>
        <v>#N/A</v>
      </c>
    </row>
    <row r="50" spans="1:17" s="89" customFormat="1" ht="14" x14ac:dyDescent="0.3">
      <c r="A50" s="2">
        <f>IFERROR(SMALL(Requests[Date],ROW(B50)-3),"")</f>
        <v>44537</v>
      </c>
      <c r="B50" s="3">
        <f>Requests[[#This Row],[Total number home visits completed on each day]]</f>
        <v>6</v>
      </c>
      <c r="C50" s="99"/>
      <c r="D50" s="98"/>
      <c r="E50" s="92"/>
      <c r="F50" s="92"/>
      <c r="G50" s="92"/>
      <c r="H50" s="98"/>
      <c r="I50" s="99">
        <f t="shared" si="13"/>
        <v>2.1698694277152559</v>
      </c>
      <c r="J50" s="92">
        <f t="shared" si="14"/>
        <v>4.708333333333333</v>
      </c>
      <c r="K50" s="92">
        <f t="shared" si="15"/>
        <v>11.217941616479102</v>
      </c>
      <c r="L50" s="92">
        <f t="shared" si="16"/>
        <v>-1.8012749498124352</v>
      </c>
      <c r="M50" s="92">
        <f t="shared" si="17"/>
        <v>9.0480721887638449</v>
      </c>
      <c r="N50" s="98">
        <f t="shared" si="18"/>
        <v>0.36859447790282118</v>
      </c>
      <c r="O50" s="97"/>
      <c r="P50" s="107" t="str">
        <f>IF(ISTEXT(VLOOKUP(A50,Table3[],3,FALSE)), VLOOKUP(A50,Table3[],3,FALSE),"")</f>
        <v/>
      </c>
      <c r="Q50" s="107" t="e">
        <f t="shared" si="6"/>
        <v>#N/A</v>
      </c>
    </row>
    <row r="51" spans="1:17" s="89" customFormat="1" ht="14" x14ac:dyDescent="0.3">
      <c r="A51" s="2">
        <f>IFERROR(SMALL(Requests[Date],ROW(B51)-3),"")</f>
        <v>44538</v>
      </c>
      <c r="B51" s="3">
        <f>Requests[[#This Row],[Total number home visits completed on each day]]</f>
        <v>4</v>
      </c>
      <c r="C51" s="99"/>
      <c r="D51" s="98"/>
      <c r="E51" s="92"/>
      <c r="F51" s="92"/>
      <c r="G51" s="92"/>
      <c r="H51" s="98"/>
      <c r="I51" s="99">
        <f t="shared" si="13"/>
        <v>2.1698694277152559</v>
      </c>
      <c r="J51" s="92">
        <f t="shared" si="14"/>
        <v>4.708333333333333</v>
      </c>
      <c r="K51" s="92">
        <f t="shared" si="15"/>
        <v>11.217941616479102</v>
      </c>
      <c r="L51" s="92">
        <f t="shared" si="16"/>
        <v>-1.8012749498124352</v>
      </c>
      <c r="M51" s="92">
        <f t="shared" si="17"/>
        <v>9.0480721887638449</v>
      </c>
      <c r="N51" s="98">
        <f t="shared" si="18"/>
        <v>0.36859447790282118</v>
      </c>
      <c r="O51" s="97"/>
      <c r="P51" s="107" t="str">
        <f>IF(ISTEXT(VLOOKUP(A51,Table3[],3,FALSE)), VLOOKUP(A51,Table3[],3,FALSE),"")</f>
        <v/>
      </c>
      <c r="Q51" s="107" t="e">
        <f t="shared" si="6"/>
        <v>#N/A</v>
      </c>
    </row>
    <row r="52" spans="1:17" s="89" customFormat="1" ht="14" x14ac:dyDescent="0.3">
      <c r="A52" s="2">
        <f>IFERROR(SMALL(Requests[Date],ROW(B52)-3),"")</f>
        <v>44539</v>
      </c>
      <c r="B52" s="3">
        <f>Requests[[#This Row],[Total number home visits completed on each day]]</f>
        <v>7</v>
      </c>
      <c r="C52" s="99"/>
      <c r="D52" s="98"/>
      <c r="E52" s="92"/>
      <c r="F52" s="92"/>
      <c r="G52" s="92"/>
      <c r="H52" s="98"/>
      <c r="I52" s="99">
        <f t="shared" si="13"/>
        <v>2.1698694277152559</v>
      </c>
      <c r="J52" s="92">
        <f t="shared" si="14"/>
        <v>4.708333333333333</v>
      </c>
      <c r="K52" s="92">
        <f t="shared" si="15"/>
        <v>11.217941616479102</v>
      </c>
      <c r="L52" s="92">
        <f t="shared" si="16"/>
        <v>-1.8012749498124352</v>
      </c>
      <c r="M52" s="92">
        <f t="shared" si="17"/>
        <v>9.0480721887638449</v>
      </c>
      <c r="N52" s="98">
        <f t="shared" si="18"/>
        <v>0.36859447790282118</v>
      </c>
      <c r="O52" s="97"/>
      <c r="P52" s="107" t="str">
        <f>IF(ISTEXT(VLOOKUP(A52,Table3[],3,FALSE)), VLOOKUP(A52,Table3[],3,FALSE),"")</f>
        <v/>
      </c>
      <c r="Q52" s="107" t="e">
        <f t="shared" si="6"/>
        <v>#N/A</v>
      </c>
    </row>
    <row r="53" spans="1:17" s="89" customFormat="1" ht="14" x14ac:dyDescent="0.3">
      <c r="A53" s="2">
        <f>IFERROR(SMALL(Requests[Date],ROW(B53)-3),"")</f>
        <v>44540</v>
      </c>
      <c r="B53" s="3">
        <f>Requests[[#This Row],[Total number home visits completed on each day]]</f>
        <v>7</v>
      </c>
      <c r="C53" s="99"/>
      <c r="D53" s="98"/>
      <c r="E53" s="92"/>
      <c r="F53" s="92"/>
      <c r="G53" s="92"/>
      <c r="H53" s="98"/>
      <c r="I53" s="99">
        <f t="shared" si="13"/>
        <v>2.1698694277152559</v>
      </c>
      <c r="J53" s="92">
        <f t="shared" si="14"/>
        <v>4.708333333333333</v>
      </c>
      <c r="K53" s="92">
        <f t="shared" si="15"/>
        <v>11.217941616479102</v>
      </c>
      <c r="L53" s="92">
        <f t="shared" si="16"/>
        <v>-1.8012749498124352</v>
      </c>
      <c r="M53" s="92">
        <f t="shared" si="17"/>
        <v>9.0480721887638449</v>
      </c>
      <c r="N53" s="98">
        <f t="shared" si="18"/>
        <v>0.36859447790282118</v>
      </c>
      <c r="O53" s="97"/>
      <c r="P53" s="107" t="str">
        <f>IF(ISTEXT(VLOOKUP(A53,Table3[],3,FALSE)), VLOOKUP(A53,Table3[],3,FALSE),"")</f>
        <v/>
      </c>
      <c r="Q53" s="107" t="e">
        <f t="shared" si="6"/>
        <v>#N/A</v>
      </c>
    </row>
    <row r="54" spans="1:17" s="89" customFormat="1" ht="14" x14ac:dyDescent="0.3">
      <c r="A54" s="2">
        <f>IFERROR(SMALL(Requests[Date],ROW(B54)-3),"")</f>
        <v>44543</v>
      </c>
      <c r="B54" s="3">
        <f>Requests[[#This Row],[Total number home visits completed on each day]]</f>
        <v>7</v>
      </c>
      <c r="C54" s="99"/>
      <c r="D54" s="98"/>
      <c r="E54" s="92"/>
      <c r="F54" s="92"/>
      <c r="G54" s="92"/>
      <c r="H54" s="98"/>
      <c r="I54" s="99">
        <f t="shared" si="13"/>
        <v>2.1698694277152559</v>
      </c>
      <c r="J54" s="92">
        <f t="shared" si="14"/>
        <v>4.708333333333333</v>
      </c>
      <c r="K54" s="92">
        <f t="shared" si="15"/>
        <v>11.217941616479102</v>
      </c>
      <c r="L54" s="92">
        <f t="shared" si="16"/>
        <v>-1.8012749498124352</v>
      </c>
      <c r="M54" s="92">
        <f t="shared" si="17"/>
        <v>9.0480721887638449</v>
      </c>
      <c r="N54" s="98">
        <f t="shared" si="18"/>
        <v>0.36859447790282118</v>
      </c>
      <c r="O54" s="97"/>
      <c r="P54" s="107" t="str">
        <f>IF(ISTEXT(VLOOKUP(A54,Table3[],3,FALSE)), VLOOKUP(A54,Table3[],3,FALSE),"")</f>
        <v/>
      </c>
      <c r="Q54" s="107" t="e">
        <f t="shared" si="6"/>
        <v>#N/A</v>
      </c>
    </row>
    <row r="55" spans="1:17" ht="14" x14ac:dyDescent="0.3">
      <c r="A55" s="2">
        <f>IFERROR(SMALL(Requests[Date],ROW(B55)-3),"")</f>
        <v>44544</v>
      </c>
      <c r="B55" s="3">
        <f>Requests[[#This Row],[Total number home visits completed on each day]]</f>
        <v>5</v>
      </c>
      <c r="C55" s="99"/>
      <c r="D55" s="98"/>
      <c r="E55" s="92"/>
      <c r="F55" s="92"/>
      <c r="G55" s="92"/>
      <c r="H55" s="98"/>
      <c r="I55" s="99">
        <f t="shared" si="13"/>
        <v>2.1698694277152559</v>
      </c>
      <c r="J55" s="92">
        <f t="shared" si="14"/>
        <v>4.708333333333333</v>
      </c>
      <c r="K55" s="92">
        <f t="shared" si="15"/>
        <v>11.217941616479102</v>
      </c>
      <c r="L55" s="92">
        <f t="shared" si="16"/>
        <v>-1.8012749498124352</v>
      </c>
      <c r="M55" s="92">
        <f t="shared" si="17"/>
        <v>9.0480721887638449</v>
      </c>
      <c r="N55" s="98">
        <f t="shared" si="18"/>
        <v>0.36859447790282118</v>
      </c>
      <c r="O55" s="97"/>
      <c r="P55" s="107" t="str">
        <f>IF(ISTEXT(VLOOKUP(A55,Table3[],3,FALSE)), VLOOKUP(A55,Table3[],3,FALSE),"")</f>
        <v/>
      </c>
      <c r="Q55" s="107" t="e">
        <f t="shared" si="6"/>
        <v>#N/A</v>
      </c>
    </row>
    <row r="56" spans="1:17" ht="14" x14ac:dyDescent="0.3">
      <c r="A56" s="2">
        <f>IFERROR(SMALL(Requests[Date],ROW(B56)-3),"")</f>
        <v>44545</v>
      </c>
      <c r="B56" s="3">
        <f>Requests[[#This Row],[Total number home visits completed on each day]]</f>
        <v>3</v>
      </c>
      <c r="C56" s="99"/>
      <c r="D56" s="98"/>
      <c r="E56" s="92"/>
      <c r="F56" s="92"/>
      <c r="G56" s="92"/>
      <c r="H56" s="98"/>
      <c r="I56" s="99">
        <f t="shared" si="13"/>
        <v>2.1698694277152559</v>
      </c>
      <c r="J56" s="92">
        <f t="shared" si="14"/>
        <v>4.708333333333333</v>
      </c>
      <c r="K56" s="92">
        <f t="shared" si="15"/>
        <v>11.217941616479102</v>
      </c>
      <c r="L56" s="92">
        <f t="shared" si="16"/>
        <v>-1.8012749498124352</v>
      </c>
      <c r="M56" s="92">
        <f t="shared" si="17"/>
        <v>9.0480721887638449</v>
      </c>
      <c r="N56" s="98">
        <f t="shared" si="18"/>
        <v>0.36859447790282118</v>
      </c>
      <c r="O56" s="97"/>
      <c r="P56" s="107" t="str">
        <f>IF(ISTEXT(VLOOKUP(A56,Table3[],3,FALSE)), VLOOKUP(A56,Table3[],3,FALSE),"")</f>
        <v/>
      </c>
      <c r="Q56" s="107" t="e">
        <f t="shared" si="6"/>
        <v>#N/A</v>
      </c>
    </row>
    <row r="57" spans="1:17" ht="14" x14ac:dyDescent="0.3">
      <c r="A57" s="2">
        <f>IFERROR(SMALL(Requests[Date],ROW(B57)-3),"")</f>
        <v>44546</v>
      </c>
      <c r="B57" s="3">
        <f>Requests[[#This Row],[Total number home visits completed on each day]]</f>
        <v>0</v>
      </c>
      <c r="C57" s="99"/>
      <c r="D57" s="98"/>
      <c r="E57" s="92"/>
      <c r="F57" s="92"/>
      <c r="G57" s="92"/>
      <c r="H57" s="98"/>
      <c r="I57" s="99">
        <f t="shared" si="13"/>
        <v>2.1698694277152559</v>
      </c>
      <c r="J57" s="92">
        <f t="shared" si="14"/>
        <v>4.708333333333333</v>
      </c>
      <c r="K57" s="92">
        <f t="shared" si="15"/>
        <v>11.217941616479102</v>
      </c>
      <c r="L57" s="92">
        <f t="shared" si="16"/>
        <v>-1.8012749498124352</v>
      </c>
      <c r="M57" s="92">
        <f t="shared" si="17"/>
        <v>9.0480721887638449</v>
      </c>
      <c r="N57" s="98">
        <f t="shared" si="18"/>
        <v>0.36859447790282118</v>
      </c>
      <c r="O57" s="97"/>
      <c r="P57" s="107" t="str">
        <f>IF(ISTEXT(VLOOKUP(A57,Table3[],3,FALSE)), VLOOKUP(A57,Table3[],3,FALSE),"")</f>
        <v/>
      </c>
      <c r="Q57" s="107" t="e">
        <f t="shared" si="6"/>
        <v>#N/A</v>
      </c>
    </row>
    <row r="58" spans="1:17" ht="14" x14ac:dyDescent="0.3">
      <c r="A58" s="2">
        <f>IFERROR(SMALL(Requests[Date],ROW(B58)-3),"")</f>
        <v>44547</v>
      </c>
      <c r="B58" s="3">
        <f>Requests[[#This Row],[Total number home visits completed on each day]]</f>
        <v>0</v>
      </c>
      <c r="C58" s="99"/>
      <c r="D58" s="98"/>
      <c r="E58" s="92"/>
      <c r="F58" s="92"/>
      <c r="G58" s="92"/>
      <c r="H58" s="98"/>
      <c r="I58" s="99">
        <f t="shared" si="13"/>
        <v>2.1698694277152559</v>
      </c>
      <c r="J58" s="92">
        <f t="shared" si="14"/>
        <v>4.708333333333333</v>
      </c>
      <c r="K58" s="92">
        <f t="shared" si="15"/>
        <v>11.217941616479102</v>
      </c>
      <c r="L58" s="92">
        <f t="shared" si="16"/>
        <v>-1.8012749498124352</v>
      </c>
      <c r="M58" s="92">
        <f t="shared" si="17"/>
        <v>9.0480721887638449</v>
      </c>
      <c r="N58" s="98">
        <f t="shared" si="18"/>
        <v>0.36859447790282118</v>
      </c>
      <c r="O58" s="97"/>
      <c r="P58" s="107" t="str">
        <f>IF(ISTEXT(VLOOKUP(A58,Table3[],3,FALSE)), VLOOKUP(A58,Table3[],3,FALSE),"")</f>
        <v/>
      </c>
      <c r="Q58" s="107" t="e">
        <f t="shared" si="6"/>
        <v>#N/A</v>
      </c>
    </row>
    <row r="59" spans="1:17" ht="14" x14ac:dyDescent="0.3">
      <c r="A59" s="2" t="str">
        <f>IFERROR(SMALL(Requests[Date],ROW(B59)-3),"")</f>
        <v/>
      </c>
      <c r="B59" s="3">
        <f>Requests[[#This Row],[Total number home visits completed on each day]]</f>
        <v>0</v>
      </c>
      <c r="C59" s="99"/>
      <c r="D59" s="98"/>
      <c r="E59" s="92"/>
      <c r="F59" s="92"/>
      <c r="G59" s="92"/>
      <c r="H59" s="98"/>
      <c r="I59" s="99">
        <f t="shared" si="13"/>
        <v>2.1698694277152559</v>
      </c>
      <c r="J59" s="92">
        <f t="shared" si="14"/>
        <v>4.708333333333333</v>
      </c>
      <c r="K59" s="92">
        <f t="shared" si="15"/>
        <v>11.217941616479102</v>
      </c>
      <c r="L59" s="92">
        <f t="shared" si="16"/>
        <v>-1.8012749498124352</v>
      </c>
      <c r="M59" s="92">
        <f t="shared" si="17"/>
        <v>9.0480721887638449</v>
      </c>
      <c r="N59" s="98">
        <f t="shared" si="18"/>
        <v>0.36859447790282118</v>
      </c>
      <c r="O59" s="97"/>
      <c r="P59" s="107" t="str">
        <f>IF(ISTEXT(VLOOKUP(A59,Table3[],3,FALSE)), VLOOKUP(A59,Table3[],3,FALSE),"")</f>
        <v/>
      </c>
      <c r="Q59" s="107" t="e">
        <f t="shared" si="6"/>
        <v>#N/A</v>
      </c>
    </row>
    <row r="60" spans="1:17" ht="14" x14ac:dyDescent="0.3">
      <c r="A60" s="2" t="str">
        <f>IFERROR(SMALL(Requests[Date],ROW(B60)-3),"")</f>
        <v/>
      </c>
      <c r="B60" s="3">
        <f>Requests[[#This Row],[Total number home visits completed on each day]]</f>
        <v>0</v>
      </c>
      <c r="C60" s="99"/>
      <c r="D60" s="98"/>
      <c r="E60" s="92"/>
      <c r="F60" s="92"/>
      <c r="G60" s="92"/>
      <c r="H60" s="98"/>
      <c r="I60" s="99">
        <f t="shared" si="13"/>
        <v>2.1698694277152559</v>
      </c>
      <c r="J60" s="92">
        <f t="shared" si="14"/>
        <v>4.708333333333333</v>
      </c>
      <c r="K60" s="92">
        <f t="shared" si="15"/>
        <v>11.217941616479102</v>
      </c>
      <c r="L60" s="92">
        <f t="shared" si="16"/>
        <v>-1.8012749498124352</v>
      </c>
      <c r="M60" s="92">
        <f t="shared" si="17"/>
        <v>9.0480721887638449</v>
      </c>
      <c r="N60" s="98">
        <f t="shared" si="18"/>
        <v>0.36859447790282118</v>
      </c>
      <c r="O60" s="97"/>
      <c r="P60" s="107" t="str">
        <f>IF(ISTEXT(VLOOKUP(A60,Table3[],3,FALSE)), VLOOKUP(A60,Table3[],3,FALSE),"")</f>
        <v/>
      </c>
      <c r="Q60" s="107" t="e">
        <f t="shared" si="6"/>
        <v>#N/A</v>
      </c>
    </row>
    <row r="61" spans="1:17" ht="14" x14ac:dyDescent="0.3">
      <c r="A61" s="2" t="str">
        <f>IFERROR(SMALL(Requests[Date],ROW(B61)-3),"")</f>
        <v/>
      </c>
      <c r="B61" s="3">
        <f>Requests[[#This Row],[Total number home visits completed on each day]]</f>
        <v>0</v>
      </c>
      <c r="C61" s="99"/>
      <c r="D61" s="98"/>
      <c r="E61" s="92"/>
      <c r="F61" s="92"/>
      <c r="G61" s="92"/>
      <c r="H61" s="98"/>
      <c r="I61" s="99">
        <f t="shared" si="13"/>
        <v>2.1698694277152559</v>
      </c>
      <c r="J61" s="92">
        <f t="shared" si="14"/>
        <v>4.708333333333333</v>
      </c>
      <c r="K61" s="92">
        <f t="shared" si="15"/>
        <v>11.217941616479102</v>
      </c>
      <c r="L61" s="92">
        <f t="shared" si="16"/>
        <v>-1.8012749498124352</v>
      </c>
      <c r="M61" s="92">
        <f t="shared" si="17"/>
        <v>9.0480721887638449</v>
      </c>
      <c r="N61" s="98">
        <f t="shared" si="18"/>
        <v>0.36859447790282118</v>
      </c>
      <c r="O61" s="97"/>
      <c r="P61" s="107" t="str">
        <f>IF(ISTEXT(VLOOKUP(A61,Table3[],3,FALSE)), VLOOKUP(A61,Table3[],3,FALSE),"")</f>
        <v/>
      </c>
      <c r="Q61" s="107" t="e">
        <f t="shared" si="6"/>
        <v>#N/A</v>
      </c>
    </row>
    <row r="62" spans="1:17" ht="14" x14ac:dyDescent="0.3">
      <c r="A62" s="2" t="str">
        <f>IFERROR(SMALL(Requests[Date],ROW(B62)-3),"")</f>
        <v/>
      </c>
      <c r="B62" s="3">
        <f>Requests[[#This Row],[Total number home visits completed on each day]]</f>
        <v>0</v>
      </c>
      <c r="C62" s="99"/>
      <c r="D62" s="98"/>
      <c r="E62" s="92"/>
      <c r="F62" s="92"/>
      <c r="G62" s="92"/>
      <c r="H62" s="98"/>
      <c r="I62" s="99">
        <f t="shared" si="13"/>
        <v>2.1698694277152559</v>
      </c>
      <c r="J62" s="92">
        <f t="shared" si="14"/>
        <v>4.708333333333333</v>
      </c>
      <c r="K62" s="92">
        <f t="shared" si="15"/>
        <v>11.217941616479102</v>
      </c>
      <c r="L62" s="92">
        <f t="shared" si="16"/>
        <v>-1.8012749498124352</v>
      </c>
      <c r="M62" s="92">
        <f t="shared" si="17"/>
        <v>9.0480721887638449</v>
      </c>
      <c r="N62" s="98">
        <f t="shared" si="18"/>
        <v>0.36859447790282118</v>
      </c>
      <c r="O62" s="97"/>
      <c r="P62" s="107" t="str">
        <f>IF(ISTEXT(VLOOKUP(A62,Table3[],3,FALSE)), VLOOKUP(A62,Table3[],3,FALSE),"")</f>
        <v/>
      </c>
      <c r="Q62" s="107" t="e">
        <f t="shared" si="6"/>
        <v>#N/A</v>
      </c>
    </row>
    <row r="63" spans="1:17" ht="14" x14ac:dyDescent="0.3">
      <c r="A63" s="2" t="str">
        <f>IFERROR(SMALL(Requests[Date],ROW(B63)-3),"")</f>
        <v/>
      </c>
      <c r="B63" s="3">
        <f>Requests[[#This Row],[Total number home visits completed on each day]]</f>
        <v>0</v>
      </c>
      <c r="C63" s="99"/>
      <c r="D63" s="98"/>
      <c r="E63" s="92"/>
      <c r="F63" s="92"/>
      <c r="G63" s="92"/>
      <c r="H63" s="98"/>
      <c r="I63" s="99">
        <f t="shared" si="13"/>
        <v>2.1698694277152559</v>
      </c>
      <c r="J63" s="92">
        <f t="shared" si="14"/>
        <v>4.708333333333333</v>
      </c>
      <c r="K63" s="92">
        <f t="shared" si="15"/>
        <v>11.217941616479102</v>
      </c>
      <c r="L63" s="92">
        <f t="shared" si="16"/>
        <v>-1.8012749498124352</v>
      </c>
      <c r="M63" s="92">
        <f t="shared" si="17"/>
        <v>9.0480721887638449</v>
      </c>
      <c r="N63" s="98">
        <f t="shared" si="18"/>
        <v>0.36859447790282118</v>
      </c>
      <c r="O63" s="97"/>
      <c r="P63" s="107" t="str">
        <f>IF(ISTEXT(VLOOKUP(A63,Table3[],3,FALSE)), VLOOKUP(A63,Table3[],3,FALSE),"")</f>
        <v/>
      </c>
      <c r="Q63" s="107" t="e">
        <f t="shared" si="6"/>
        <v>#N/A</v>
      </c>
    </row>
    <row r="64" spans="1:17" ht="14" x14ac:dyDescent="0.3">
      <c r="A64" s="2" t="str">
        <f>IFERROR(SMALL(Requests[Date],ROW(B64)-3),"")</f>
        <v/>
      </c>
      <c r="B64" s="3">
        <f>Requests[[#This Row],[Total number home visits completed on each day]]</f>
        <v>0</v>
      </c>
      <c r="C64" s="99"/>
      <c r="D64" s="98"/>
      <c r="E64" s="92"/>
      <c r="F64" s="92"/>
      <c r="G64" s="92"/>
      <c r="H64" s="98"/>
      <c r="I64" s="99">
        <f t="shared" si="13"/>
        <v>2.1698694277152559</v>
      </c>
      <c r="J64" s="92">
        <f t="shared" si="14"/>
        <v>4.708333333333333</v>
      </c>
      <c r="K64" s="92">
        <f t="shared" si="15"/>
        <v>11.217941616479102</v>
      </c>
      <c r="L64" s="92">
        <f t="shared" si="16"/>
        <v>-1.8012749498124352</v>
      </c>
      <c r="M64" s="92">
        <f t="shared" si="17"/>
        <v>9.0480721887638449</v>
      </c>
      <c r="N64" s="98">
        <f t="shared" si="18"/>
        <v>0.36859447790282118</v>
      </c>
      <c r="O64" s="97"/>
      <c r="P64" s="107" t="str">
        <f>IF(ISTEXT(VLOOKUP(A64,Table3[],3,FALSE)), VLOOKUP(A64,Table3[],3,FALSE),"")</f>
        <v/>
      </c>
      <c r="Q64" s="107" t="e">
        <f t="shared" si="6"/>
        <v>#N/A</v>
      </c>
    </row>
    <row r="65" spans="1:17" ht="14" x14ac:dyDescent="0.3">
      <c r="A65" s="2" t="str">
        <f>IFERROR(SMALL(Requests[Date],ROW(B65)-3),"")</f>
        <v/>
      </c>
      <c r="B65" s="3">
        <f>Requests[[#This Row],[Total number home visits completed on each day]]</f>
        <v>0</v>
      </c>
      <c r="C65" s="99"/>
      <c r="D65" s="98"/>
      <c r="E65" s="92"/>
      <c r="F65" s="92"/>
      <c r="G65" s="92"/>
      <c r="H65" s="98"/>
      <c r="I65" s="99">
        <f t="shared" si="13"/>
        <v>2.1698694277152559</v>
      </c>
      <c r="J65" s="92">
        <f t="shared" si="14"/>
        <v>4.708333333333333</v>
      </c>
      <c r="K65" s="92">
        <f t="shared" si="15"/>
        <v>11.217941616479102</v>
      </c>
      <c r="L65" s="92">
        <f t="shared" si="16"/>
        <v>-1.8012749498124352</v>
      </c>
      <c r="M65" s="92">
        <f t="shared" si="17"/>
        <v>9.0480721887638449</v>
      </c>
      <c r="N65" s="98">
        <f t="shared" si="18"/>
        <v>0.36859447790282118</v>
      </c>
      <c r="O65" s="97"/>
      <c r="P65" s="107" t="str">
        <f>IF(ISTEXT(VLOOKUP(A65,Table3[],3,FALSE)), VLOOKUP(A65,Table3[],3,FALSE),"")</f>
        <v/>
      </c>
      <c r="Q65" s="107" t="e">
        <f t="shared" si="6"/>
        <v>#N/A</v>
      </c>
    </row>
    <row r="66" spans="1:17" ht="14" x14ac:dyDescent="0.3">
      <c r="A66" s="2" t="str">
        <f>IFERROR(SMALL(Requests[Date],ROW(B66)-3),"")</f>
        <v/>
      </c>
      <c r="B66" s="3">
        <f>Requests[[#This Row],[Total number home visits completed on each day]]</f>
        <v>0</v>
      </c>
      <c r="C66" s="99"/>
      <c r="D66" s="98"/>
      <c r="E66" s="92"/>
      <c r="F66" s="92"/>
      <c r="G66" s="92"/>
      <c r="H66" s="98"/>
      <c r="I66" s="99">
        <f t="shared" si="13"/>
        <v>2.1698694277152559</v>
      </c>
      <c r="J66" s="92">
        <f t="shared" si="14"/>
        <v>4.708333333333333</v>
      </c>
      <c r="K66" s="92">
        <f t="shared" si="15"/>
        <v>11.217941616479102</v>
      </c>
      <c r="L66" s="92">
        <f t="shared" si="16"/>
        <v>-1.8012749498124352</v>
      </c>
      <c r="M66" s="92">
        <f t="shared" si="17"/>
        <v>9.0480721887638449</v>
      </c>
      <c r="N66" s="98">
        <f t="shared" si="18"/>
        <v>0.36859447790282118</v>
      </c>
      <c r="O66" s="97"/>
      <c r="P66" s="107" t="str">
        <f>IF(ISTEXT(VLOOKUP(A66,Table3[],3,FALSE)), VLOOKUP(A66,Table3[],3,FALSE),"")</f>
        <v/>
      </c>
      <c r="Q66" s="107" t="e">
        <f t="shared" si="6"/>
        <v>#N/A</v>
      </c>
    </row>
    <row r="67" spans="1:17" ht="14" x14ac:dyDescent="0.3">
      <c r="A67" s="2" t="str">
        <f>IFERROR(SMALL(Requests[Date],ROW(B67)-3),"")</f>
        <v/>
      </c>
      <c r="B67" s="3">
        <f>Requests[[#This Row],[Total number home visits completed on each day]]</f>
        <v>0</v>
      </c>
      <c r="C67" s="99"/>
      <c r="D67" s="98"/>
      <c r="E67" s="92"/>
      <c r="F67" s="92"/>
      <c r="G67" s="92"/>
      <c r="H67" s="98"/>
      <c r="I67" s="99">
        <f t="shared" ref="I67:I72" si="19">IFERROR(SQRT(J67),"")</f>
        <v>2.1698694277152559</v>
      </c>
      <c r="J67" s="92">
        <f>IFERROR(AVERAGE($B$4:$B$27),"")</f>
        <v>4.708333333333333</v>
      </c>
      <c r="K67" s="92">
        <f t="shared" ref="K67:K72" si="20">IFERROR(J67+(3*I67),"")</f>
        <v>11.217941616479102</v>
      </c>
      <c r="L67" s="92">
        <f t="shared" ref="L67:L72" si="21">IFERROR(J67-(3*I67),"")</f>
        <v>-1.8012749498124352</v>
      </c>
      <c r="M67" s="92">
        <f t="shared" ref="M67:M72" si="22">IFERROR(J67+(2*I67),"")</f>
        <v>9.0480721887638449</v>
      </c>
      <c r="N67" s="98">
        <f t="shared" ref="N67:N72" si="23">IFERROR(J67-(2*I67),"")</f>
        <v>0.36859447790282118</v>
      </c>
      <c r="O67" s="97"/>
      <c r="P67" s="107" t="str">
        <f>IF(ISTEXT(VLOOKUP(A67,Table3[],3,FALSE)), VLOOKUP(A67,Table3[],3,FALSE),"")</f>
        <v/>
      </c>
      <c r="Q67" s="107" t="e">
        <f t="shared" si="6"/>
        <v>#N/A</v>
      </c>
    </row>
    <row r="68" spans="1:17" ht="14" x14ac:dyDescent="0.3">
      <c r="A68" s="2" t="str">
        <f>IFERROR(SMALL(Requests[Date],ROW(B68)-3),"")</f>
        <v/>
      </c>
      <c r="B68" s="3">
        <f>Requests[[#This Row],[Total number home visits completed on each day]]</f>
        <v>0</v>
      </c>
      <c r="C68" s="99"/>
      <c r="D68" s="98"/>
      <c r="E68" s="92"/>
      <c r="F68" s="92"/>
      <c r="G68" s="92"/>
      <c r="H68" s="98"/>
      <c r="I68" s="99">
        <f t="shared" si="19"/>
        <v>2.1698694277152559</v>
      </c>
      <c r="J68" s="92">
        <f t="shared" ref="J68:J131" si="24">IFERROR(AVERAGE($B$4:$B$27),"")</f>
        <v>4.708333333333333</v>
      </c>
      <c r="K68" s="92">
        <f t="shared" si="20"/>
        <v>11.217941616479102</v>
      </c>
      <c r="L68" s="92">
        <f t="shared" si="21"/>
        <v>-1.8012749498124352</v>
      </c>
      <c r="M68" s="92">
        <f t="shared" si="22"/>
        <v>9.0480721887638449</v>
      </c>
      <c r="N68" s="98">
        <f t="shared" si="23"/>
        <v>0.36859447790282118</v>
      </c>
      <c r="O68" s="97"/>
      <c r="P68" s="107" t="str">
        <f>IF(ISTEXT(VLOOKUP(A68,Table3[],3,FALSE)), VLOOKUP(A68,Table3[],3,FALSE),"")</f>
        <v/>
      </c>
      <c r="Q68" s="107" t="e">
        <f t="shared" si="6"/>
        <v>#N/A</v>
      </c>
    </row>
    <row r="69" spans="1:17" ht="14" x14ac:dyDescent="0.3">
      <c r="A69" s="2" t="str">
        <f>IFERROR(SMALL(Requests[Date],ROW(B69)-3),"")</f>
        <v/>
      </c>
      <c r="B69" s="3">
        <f>Requests[[#This Row],[Total number home visits completed on each day]]</f>
        <v>0</v>
      </c>
      <c r="C69" s="99"/>
      <c r="D69" s="98"/>
      <c r="E69" s="92"/>
      <c r="F69" s="92"/>
      <c r="G69" s="92"/>
      <c r="H69" s="98"/>
      <c r="I69" s="99">
        <f t="shared" si="19"/>
        <v>2.1698694277152559</v>
      </c>
      <c r="J69" s="92">
        <f t="shared" si="24"/>
        <v>4.708333333333333</v>
      </c>
      <c r="K69" s="92">
        <f t="shared" si="20"/>
        <v>11.217941616479102</v>
      </c>
      <c r="L69" s="92">
        <f t="shared" si="21"/>
        <v>-1.8012749498124352</v>
      </c>
      <c r="M69" s="92">
        <f t="shared" si="22"/>
        <v>9.0480721887638449</v>
      </c>
      <c r="N69" s="98">
        <f t="shared" si="23"/>
        <v>0.36859447790282118</v>
      </c>
      <c r="O69" s="97"/>
      <c r="P69" s="107" t="str">
        <f>IF(ISTEXT(VLOOKUP(A69,Table3[],3,FALSE)), VLOOKUP(A69,Table3[],3,FALSE),"")</f>
        <v/>
      </c>
      <c r="Q69" s="107" t="e">
        <f t="shared" ref="Q69:Q132" si="25">IF(P69&lt;&gt;"",B69,NA())</f>
        <v>#N/A</v>
      </c>
    </row>
    <row r="70" spans="1:17" ht="14" x14ac:dyDescent="0.3">
      <c r="A70" s="2" t="str">
        <f>IFERROR(SMALL(Requests[Date],ROW(B70)-3),"")</f>
        <v/>
      </c>
      <c r="B70" s="3">
        <f>Requests[[#This Row],[Total number home visits completed on each day]]</f>
        <v>0</v>
      </c>
      <c r="C70" s="99"/>
      <c r="D70" s="98"/>
      <c r="E70" s="92"/>
      <c r="F70" s="92"/>
      <c r="G70" s="92"/>
      <c r="H70" s="98"/>
      <c r="I70" s="99">
        <f t="shared" si="19"/>
        <v>2.1698694277152559</v>
      </c>
      <c r="J70" s="92">
        <f t="shared" si="24"/>
        <v>4.708333333333333</v>
      </c>
      <c r="K70" s="92">
        <f t="shared" si="20"/>
        <v>11.217941616479102</v>
      </c>
      <c r="L70" s="92">
        <f t="shared" si="21"/>
        <v>-1.8012749498124352</v>
      </c>
      <c r="M70" s="92">
        <f t="shared" si="22"/>
        <v>9.0480721887638449</v>
      </c>
      <c r="N70" s="98">
        <f t="shared" si="23"/>
        <v>0.36859447790282118</v>
      </c>
      <c r="O70" s="97"/>
      <c r="P70" s="107" t="str">
        <f>IF(ISTEXT(VLOOKUP(A70,Table3[],3,FALSE)), VLOOKUP(A70,Table3[],3,FALSE),"")</f>
        <v/>
      </c>
      <c r="Q70" s="107" t="e">
        <f t="shared" si="25"/>
        <v>#N/A</v>
      </c>
    </row>
    <row r="71" spans="1:17" ht="14" x14ac:dyDescent="0.3">
      <c r="A71" s="2" t="str">
        <f>IFERROR(SMALL(Requests[Date],ROW(B71)-3),"")</f>
        <v/>
      </c>
      <c r="B71" s="3">
        <f>Requests[[#This Row],[Total number home visits completed on each day]]</f>
        <v>0</v>
      </c>
      <c r="C71" s="99"/>
      <c r="D71" s="98"/>
      <c r="E71" s="92"/>
      <c r="F71" s="92"/>
      <c r="G71" s="92"/>
      <c r="H71" s="98"/>
      <c r="I71" s="99">
        <f t="shared" si="19"/>
        <v>2.1698694277152559</v>
      </c>
      <c r="J71" s="92">
        <f t="shared" si="24"/>
        <v>4.708333333333333</v>
      </c>
      <c r="K71" s="92">
        <f t="shared" si="20"/>
        <v>11.217941616479102</v>
      </c>
      <c r="L71" s="92">
        <f t="shared" si="21"/>
        <v>-1.8012749498124352</v>
      </c>
      <c r="M71" s="92">
        <f t="shared" si="22"/>
        <v>9.0480721887638449</v>
      </c>
      <c r="N71" s="98">
        <f t="shared" si="23"/>
        <v>0.36859447790282118</v>
      </c>
      <c r="O71" s="97"/>
      <c r="P71" s="107" t="str">
        <f>IF(ISTEXT(VLOOKUP(A71,Table3[],3,FALSE)), VLOOKUP(A71,Table3[],3,FALSE),"")</f>
        <v/>
      </c>
      <c r="Q71" s="107" t="e">
        <f t="shared" si="25"/>
        <v>#N/A</v>
      </c>
    </row>
    <row r="72" spans="1:17" ht="14" x14ac:dyDescent="0.3">
      <c r="A72" s="2" t="str">
        <f>IFERROR(SMALL(Requests[Date],ROW(B72)-3),"")</f>
        <v/>
      </c>
      <c r="B72" s="3">
        <f>Requests[[#This Row],[Total number home visits completed on each day]]</f>
        <v>0</v>
      </c>
      <c r="C72" s="96"/>
      <c r="D72" s="94"/>
      <c r="E72" s="95"/>
      <c r="F72" s="95"/>
      <c r="G72" s="95"/>
      <c r="H72" s="94"/>
      <c r="I72" s="99">
        <f t="shared" si="19"/>
        <v>2.1698694277152559</v>
      </c>
      <c r="J72" s="92">
        <f t="shared" si="24"/>
        <v>4.708333333333333</v>
      </c>
      <c r="K72" s="92">
        <f t="shared" si="20"/>
        <v>11.217941616479102</v>
      </c>
      <c r="L72" s="92">
        <f t="shared" si="21"/>
        <v>-1.8012749498124352</v>
      </c>
      <c r="M72" s="92">
        <f t="shared" si="22"/>
        <v>9.0480721887638449</v>
      </c>
      <c r="N72" s="98">
        <f t="shared" si="23"/>
        <v>0.36859447790282118</v>
      </c>
      <c r="O72" s="93"/>
      <c r="P72" s="107" t="str">
        <f>IF(ISTEXT(VLOOKUP(A72,Table3[],3,FALSE)), VLOOKUP(A72,Table3[],3,FALSE),"")</f>
        <v/>
      </c>
      <c r="Q72" s="107" t="e">
        <f t="shared" si="25"/>
        <v>#N/A</v>
      </c>
    </row>
    <row r="73" spans="1:17" ht="14" x14ac:dyDescent="0.3">
      <c r="A73" s="2" t="str">
        <f>IFERROR(SMALL(Requests[Date],ROW(B73)-3),"")</f>
        <v/>
      </c>
      <c r="B73" s="3">
        <f>Requests[[#This Row],[Total number home visits completed on each day]]</f>
        <v>0</v>
      </c>
      <c r="C73" s="92"/>
      <c r="D73" s="92"/>
      <c r="E73" s="92"/>
      <c r="F73" s="92"/>
      <c r="G73" s="92"/>
      <c r="H73" s="92"/>
      <c r="I73" s="99">
        <f t="shared" ref="I73:I110" si="26">IFERROR(SQRT(J73),"")</f>
        <v>2.1698694277152559</v>
      </c>
      <c r="J73" s="92">
        <f t="shared" si="24"/>
        <v>4.708333333333333</v>
      </c>
      <c r="K73" s="92">
        <f t="shared" ref="K73:K110" si="27">IFERROR(J73+(3*I73),"")</f>
        <v>11.217941616479102</v>
      </c>
      <c r="L73" s="92">
        <f t="shared" ref="L73:L110" si="28">IFERROR(J73-(3*I73),"")</f>
        <v>-1.8012749498124352</v>
      </c>
      <c r="M73" s="92">
        <f t="shared" ref="M73:M110" si="29">IFERROR(J73+(2*I73),"")</f>
        <v>9.0480721887638449</v>
      </c>
      <c r="N73" s="98">
        <f t="shared" ref="N73:N110" si="30">IFERROR(J73-(2*I73),"")</f>
        <v>0.36859447790282118</v>
      </c>
      <c r="O73" s="91"/>
      <c r="P73" s="107" t="str">
        <f>IF(ISTEXT(VLOOKUP(A73,Table3[],3,FALSE)), VLOOKUP(A73,Table3[],3,FALSE),"")</f>
        <v/>
      </c>
      <c r="Q73" s="107" t="e">
        <f t="shared" si="25"/>
        <v>#N/A</v>
      </c>
    </row>
    <row r="74" spans="1:17" ht="14" x14ac:dyDescent="0.3">
      <c r="A74" s="2" t="str">
        <f>IFERROR(SMALL(Requests[Date],ROW(B74)-3),"")</f>
        <v/>
      </c>
      <c r="B74" s="3">
        <f>Requests[[#This Row],[Total number home visits completed on each day]]</f>
        <v>0</v>
      </c>
      <c r="C74" s="91"/>
      <c r="D74" s="91"/>
      <c r="E74" s="91"/>
      <c r="I74" s="99">
        <f t="shared" si="26"/>
        <v>2.1698694277152559</v>
      </c>
      <c r="J74" s="92">
        <f t="shared" si="24"/>
        <v>4.708333333333333</v>
      </c>
      <c r="K74" s="92">
        <f t="shared" si="27"/>
        <v>11.217941616479102</v>
      </c>
      <c r="L74" s="92">
        <f t="shared" si="28"/>
        <v>-1.8012749498124352</v>
      </c>
      <c r="M74" s="92">
        <f t="shared" si="29"/>
        <v>9.0480721887638449</v>
      </c>
      <c r="N74" s="98">
        <f t="shared" si="30"/>
        <v>0.36859447790282118</v>
      </c>
      <c r="P74" s="107" t="str">
        <f>IF(ISTEXT(VLOOKUP(A74,Table3[],3,FALSE)), VLOOKUP(A74,Table3[],3,FALSE),"")</f>
        <v/>
      </c>
      <c r="Q74" s="107" t="e">
        <f t="shared" si="25"/>
        <v>#N/A</v>
      </c>
    </row>
    <row r="75" spans="1:17" ht="14" x14ac:dyDescent="0.3">
      <c r="A75" s="2" t="str">
        <f>IFERROR(SMALL(Requests[Date],ROW(B75)-3),"")</f>
        <v/>
      </c>
      <c r="B75" s="3">
        <f>Requests[[#This Row],[Total number home visits completed on each day]]</f>
        <v>0</v>
      </c>
      <c r="I75" s="99">
        <f t="shared" si="26"/>
        <v>2.1698694277152559</v>
      </c>
      <c r="J75" s="92">
        <f t="shared" si="24"/>
        <v>4.708333333333333</v>
      </c>
      <c r="K75" s="92">
        <f t="shared" si="27"/>
        <v>11.217941616479102</v>
      </c>
      <c r="L75" s="92">
        <f t="shared" si="28"/>
        <v>-1.8012749498124352</v>
      </c>
      <c r="M75" s="92">
        <f t="shared" si="29"/>
        <v>9.0480721887638449</v>
      </c>
      <c r="N75" s="98">
        <f t="shared" si="30"/>
        <v>0.36859447790282118</v>
      </c>
      <c r="P75" s="107" t="str">
        <f>IF(ISTEXT(VLOOKUP(A75,Table3[],3,FALSE)), VLOOKUP(A75,Table3[],3,FALSE),"")</f>
        <v/>
      </c>
      <c r="Q75" s="107" t="e">
        <f t="shared" si="25"/>
        <v>#N/A</v>
      </c>
    </row>
    <row r="76" spans="1:17" ht="14" x14ac:dyDescent="0.3">
      <c r="A76" s="2" t="str">
        <f>IFERROR(SMALL(Requests[Date],ROW(B76)-3),"")</f>
        <v/>
      </c>
      <c r="B76" s="3">
        <f>Requests[[#This Row],[Total number home visits completed on each day]]</f>
        <v>0</v>
      </c>
      <c r="I76" s="99">
        <f t="shared" si="26"/>
        <v>2.1698694277152559</v>
      </c>
      <c r="J76" s="92">
        <f t="shared" si="24"/>
        <v>4.708333333333333</v>
      </c>
      <c r="K76" s="92">
        <f t="shared" si="27"/>
        <v>11.217941616479102</v>
      </c>
      <c r="L76" s="92">
        <f t="shared" si="28"/>
        <v>-1.8012749498124352</v>
      </c>
      <c r="M76" s="92">
        <f t="shared" si="29"/>
        <v>9.0480721887638449</v>
      </c>
      <c r="N76" s="98">
        <f t="shared" si="30"/>
        <v>0.36859447790282118</v>
      </c>
      <c r="P76" s="107" t="str">
        <f>IF(ISTEXT(VLOOKUP(A76,Table3[],3,FALSE)), VLOOKUP(A76,Table3[],3,FALSE),"")</f>
        <v/>
      </c>
      <c r="Q76" s="107" t="e">
        <f t="shared" si="25"/>
        <v>#N/A</v>
      </c>
    </row>
    <row r="77" spans="1:17" ht="14" x14ac:dyDescent="0.3">
      <c r="A77" s="2" t="str">
        <f>IFERROR(SMALL(Requests[Date],ROW(B77)-3),"")</f>
        <v/>
      </c>
      <c r="B77" s="3">
        <f>Requests[[#This Row],[Total number home visits completed on each day]]</f>
        <v>0</v>
      </c>
      <c r="I77" s="99">
        <f t="shared" si="26"/>
        <v>2.1698694277152559</v>
      </c>
      <c r="J77" s="92">
        <f t="shared" si="24"/>
        <v>4.708333333333333</v>
      </c>
      <c r="K77" s="92">
        <f t="shared" si="27"/>
        <v>11.217941616479102</v>
      </c>
      <c r="L77" s="92">
        <f t="shared" si="28"/>
        <v>-1.8012749498124352</v>
      </c>
      <c r="M77" s="92">
        <f t="shared" si="29"/>
        <v>9.0480721887638449</v>
      </c>
      <c r="N77" s="98">
        <f t="shared" si="30"/>
        <v>0.36859447790282118</v>
      </c>
      <c r="P77" s="107" t="str">
        <f>IF(ISTEXT(VLOOKUP(A77,Table3[],3,FALSE)), VLOOKUP(A77,Table3[],3,FALSE),"")</f>
        <v/>
      </c>
      <c r="Q77" s="107" t="e">
        <f t="shared" si="25"/>
        <v>#N/A</v>
      </c>
    </row>
    <row r="78" spans="1:17" ht="14" x14ac:dyDescent="0.3">
      <c r="A78" s="2" t="str">
        <f>IFERROR(SMALL(Requests[Date],ROW(B78)-3),"")</f>
        <v/>
      </c>
      <c r="B78" s="3">
        <f>Requests[[#This Row],[Total number home visits completed on each day]]</f>
        <v>0</v>
      </c>
      <c r="I78" s="99">
        <f t="shared" si="26"/>
        <v>2.1698694277152559</v>
      </c>
      <c r="J78" s="92">
        <f t="shared" si="24"/>
        <v>4.708333333333333</v>
      </c>
      <c r="K78" s="92">
        <f t="shared" si="27"/>
        <v>11.217941616479102</v>
      </c>
      <c r="L78" s="92">
        <f t="shared" si="28"/>
        <v>-1.8012749498124352</v>
      </c>
      <c r="M78" s="92">
        <f t="shared" si="29"/>
        <v>9.0480721887638449</v>
      </c>
      <c r="N78" s="98">
        <f t="shared" si="30"/>
        <v>0.36859447790282118</v>
      </c>
      <c r="P78" s="107" t="str">
        <f>IF(ISTEXT(VLOOKUP(A78,Table3[],3,FALSE)), VLOOKUP(A78,Table3[],3,FALSE),"")</f>
        <v/>
      </c>
      <c r="Q78" s="107" t="e">
        <f t="shared" si="25"/>
        <v>#N/A</v>
      </c>
    </row>
    <row r="79" spans="1:17" ht="14" x14ac:dyDescent="0.3">
      <c r="A79" s="2" t="str">
        <f>IFERROR(SMALL(Requests[Date],ROW(B79)-3),"")</f>
        <v/>
      </c>
      <c r="B79" s="3">
        <f>Requests[[#This Row],[Total number home visits completed on each day]]</f>
        <v>0</v>
      </c>
      <c r="I79" s="99">
        <f t="shared" si="26"/>
        <v>2.1698694277152559</v>
      </c>
      <c r="J79" s="92">
        <f t="shared" si="24"/>
        <v>4.708333333333333</v>
      </c>
      <c r="K79" s="92">
        <f t="shared" si="27"/>
        <v>11.217941616479102</v>
      </c>
      <c r="L79" s="92">
        <f t="shared" si="28"/>
        <v>-1.8012749498124352</v>
      </c>
      <c r="M79" s="92">
        <f t="shared" si="29"/>
        <v>9.0480721887638449</v>
      </c>
      <c r="N79" s="98">
        <f t="shared" si="30"/>
        <v>0.36859447790282118</v>
      </c>
      <c r="P79" s="107" t="str">
        <f>IF(ISTEXT(VLOOKUP(A79,Table3[],3,FALSE)), VLOOKUP(A79,Table3[],3,FALSE),"")</f>
        <v/>
      </c>
      <c r="Q79" s="107" t="e">
        <f t="shared" si="25"/>
        <v>#N/A</v>
      </c>
    </row>
    <row r="80" spans="1:17" ht="14" x14ac:dyDescent="0.3">
      <c r="A80" s="2" t="str">
        <f>IFERROR(SMALL(Requests[Date],ROW(B80)-3),"")</f>
        <v/>
      </c>
      <c r="B80" s="3">
        <f>Requests[[#This Row],[Total number home visits completed on each day]]</f>
        <v>0</v>
      </c>
      <c r="I80" s="99">
        <f t="shared" si="26"/>
        <v>2.1698694277152559</v>
      </c>
      <c r="J80" s="92">
        <f t="shared" si="24"/>
        <v>4.708333333333333</v>
      </c>
      <c r="K80" s="92">
        <f t="shared" si="27"/>
        <v>11.217941616479102</v>
      </c>
      <c r="L80" s="92">
        <f t="shared" si="28"/>
        <v>-1.8012749498124352</v>
      </c>
      <c r="M80" s="92">
        <f t="shared" si="29"/>
        <v>9.0480721887638449</v>
      </c>
      <c r="N80" s="98">
        <f t="shared" si="30"/>
        <v>0.36859447790282118</v>
      </c>
      <c r="P80" s="107" t="str">
        <f>IF(ISTEXT(VLOOKUP(A80,Table3[],3,FALSE)), VLOOKUP(A80,Table3[],3,FALSE),"")</f>
        <v/>
      </c>
      <c r="Q80" s="107" t="e">
        <f t="shared" si="25"/>
        <v>#N/A</v>
      </c>
    </row>
    <row r="81" spans="1:17" ht="14" x14ac:dyDescent="0.3">
      <c r="A81" s="2" t="str">
        <f>IFERROR(SMALL(Requests[Date],ROW(B81)-3),"")</f>
        <v/>
      </c>
      <c r="B81" s="3">
        <f>Requests[[#This Row],[Total number home visits completed on each day]]</f>
        <v>0</v>
      </c>
      <c r="I81" s="99">
        <f t="shared" si="26"/>
        <v>2.1698694277152559</v>
      </c>
      <c r="J81" s="92">
        <f t="shared" si="24"/>
        <v>4.708333333333333</v>
      </c>
      <c r="K81" s="92">
        <f t="shared" si="27"/>
        <v>11.217941616479102</v>
      </c>
      <c r="L81" s="92">
        <f t="shared" si="28"/>
        <v>-1.8012749498124352</v>
      </c>
      <c r="M81" s="92">
        <f t="shared" si="29"/>
        <v>9.0480721887638449</v>
      </c>
      <c r="N81" s="98">
        <f t="shared" si="30"/>
        <v>0.36859447790282118</v>
      </c>
      <c r="P81" s="107" t="str">
        <f>IF(ISTEXT(VLOOKUP(A81,Table3[],3,FALSE)), VLOOKUP(A81,Table3[],3,FALSE),"")</f>
        <v/>
      </c>
      <c r="Q81" s="107" t="e">
        <f t="shared" si="25"/>
        <v>#N/A</v>
      </c>
    </row>
    <row r="82" spans="1:17" ht="14" x14ac:dyDescent="0.3">
      <c r="A82" s="2" t="str">
        <f>IFERROR(SMALL(Requests[Date],ROW(B82)-3),"")</f>
        <v/>
      </c>
      <c r="B82" s="3">
        <f>Requests[[#This Row],[Total number home visits completed on each day]]</f>
        <v>0</v>
      </c>
      <c r="I82" s="99">
        <f t="shared" si="26"/>
        <v>2.1698694277152559</v>
      </c>
      <c r="J82" s="92">
        <f t="shared" si="24"/>
        <v>4.708333333333333</v>
      </c>
      <c r="K82" s="92">
        <f t="shared" si="27"/>
        <v>11.217941616479102</v>
      </c>
      <c r="L82" s="92">
        <f t="shared" si="28"/>
        <v>-1.8012749498124352</v>
      </c>
      <c r="M82" s="92">
        <f t="shared" si="29"/>
        <v>9.0480721887638449</v>
      </c>
      <c r="N82" s="98">
        <f t="shared" si="30"/>
        <v>0.36859447790282118</v>
      </c>
      <c r="P82" s="107" t="str">
        <f>IF(ISTEXT(VLOOKUP(A82,Table3[],3,FALSE)), VLOOKUP(A82,Table3[],3,FALSE),"")</f>
        <v/>
      </c>
      <c r="Q82" s="107" t="e">
        <f t="shared" si="25"/>
        <v>#N/A</v>
      </c>
    </row>
    <row r="83" spans="1:17" ht="14" x14ac:dyDescent="0.3">
      <c r="A83" s="2" t="str">
        <f>IFERROR(SMALL(Requests[Date],ROW(B83)-3),"")</f>
        <v/>
      </c>
      <c r="B83" s="3">
        <f>Requests[[#This Row],[Total number home visits completed on each day]]</f>
        <v>0</v>
      </c>
      <c r="I83" s="99">
        <f t="shared" si="26"/>
        <v>2.1698694277152559</v>
      </c>
      <c r="J83" s="92">
        <f t="shared" si="24"/>
        <v>4.708333333333333</v>
      </c>
      <c r="K83" s="92">
        <f t="shared" si="27"/>
        <v>11.217941616479102</v>
      </c>
      <c r="L83" s="92">
        <f t="shared" si="28"/>
        <v>-1.8012749498124352</v>
      </c>
      <c r="M83" s="92">
        <f t="shared" si="29"/>
        <v>9.0480721887638449</v>
      </c>
      <c r="N83" s="98">
        <f t="shared" si="30"/>
        <v>0.36859447790282118</v>
      </c>
      <c r="P83" s="107" t="str">
        <f>IF(ISTEXT(VLOOKUP(A83,Table3[],3,FALSE)), VLOOKUP(A83,Table3[],3,FALSE),"")</f>
        <v/>
      </c>
      <c r="Q83" s="107" t="e">
        <f t="shared" si="25"/>
        <v>#N/A</v>
      </c>
    </row>
    <row r="84" spans="1:17" ht="14" x14ac:dyDescent="0.3">
      <c r="A84" s="2" t="str">
        <f>IFERROR(SMALL(Requests[Date],ROW(B84)-3),"")</f>
        <v/>
      </c>
      <c r="B84" s="3">
        <f>Requests[[#This Row],[Total number home visits completed on each day]]</f>
        <v>0</v>
      </c>
      <c r="I84" s="99">
        <f t="shared" si="26"/>
        <v>2.1698694277152559</v>
      </c>
      <c r="J84" s="92">
        <f t="shared" si="24"/>
        <v>4.708333333333333</v>
      </c>
      <c r="K84" s="92">
        <f t="shared" si="27"/>
        <v>11.217941616479102</v>
      </c>
      <c r="L84" s="92">
        <f t="shared" si="28"/>
        <v>-1.8012749498124352</v>
      </c>
      <c r="M84" s="92">
        <f t="shared" si="29"/>
        <v>9.0480721887638449</v>
      </c>
      <c r="N84" s="98">
        <f t="shared" si="30"/>
        <v>0.36859447790282118</v>
      </c>
      <c r="P84" s="107" t="str">
        <f>IF(ISTEXT(VLOOKUP(A84,Table3[],3,FALSE)), VLOOKUP(A84,Table3[],3,FALSE),"")</f>
        <v/>
      </c>
      <c r="Q84" s="107" t="e">
        <f t="shared" si="25"/>
        <v>#N/A</v>
      </c>
    </row>
    <row r="85" spans="1:17" ht="14" x14ac:dyDescent="0.3">
      <c r="A85" s="2" t="str">
        <f>IFERROR(SMALL(Requests[Date],ROW(B85)-3),"")</f>
        <v/>
      </c>
      <c r="B85" s="3">
        <f>Requests[[#This Row],[Total number home visits completed on each day]]</f>
        <v>0</v>
      </c>
      <c r="I85" s="99">
        <f t="shared" si="26"/>
        <v>2.1698694277152559</v>
      </c>
      <c r="J85" s="92">
        <f t="shared" si="24"/>
        <v>4.708333333333333</v>
      </c>
      <c r="K85" s="92">
        <f t="shared" si="27"/>
        <v>11.217941616479102</v>
      </c>
      <c r="L85" s="92">
        <f t="shared" si="28"/>
        <v>-1.8012749498124352</v>
      </c>
      <c r="M85" s="92">
        <f t="shared" si="29"/>
        <v>9.0480721887638449</v>
      </c>
      <c r="N85" s="98">
        <f t="shared" si="30"/>
        <v>0.36859447790282118</v>
      </c>
      <c r="P85" s="107" t="str">
        <f>IF(ISTEXT(VLOOKUP(A85,Table3[],3,FALSE)), VLOOKUP(A85,Table3[],3,FALSE),"")</f>
        <v/>
      </c>
      <c r="Q85" s="107" t="e">
        <f t="shared" si="25"/>
        <v>#N/A</v>
      </c>
    </row>
    <row r="86" spans="1:17" ht="14" x14ac:dyDescent="0.3">
      <c r="A86" s="2" t="str">
        <f>IFERROR(SMALL(Requests[Date],ROW(B86)-3),"")</f>
        <v/>
      </c>
      <c r="B86" s="3">
        <f>Requests[[#This Row],[Total number home visits completed on each day]]</f>
        <v>0</v>
      </c>
      <c r="I86" s="99">
        <f t="shared" si="26"/>
        <v>2.1698694277152559</v>
      </c>
      <c r="J86" s="92">
        <f t="shared" si="24"/>
        <v>4.708333333333333</v>
      </c>
      <c r="K86" s="92">
        <f t="shared" si="27"/>
        <v>11.217941616479102</v>
      </c>
      <c r="L86" s="92">
        <f t="shared" si="28"/>
        <v>-1.8012749498124352</v>
      </c>
      <c r="M86" s="92">
        <f t="shared" si="29"/>
        <v>9.0480721887638449</v>
      </c>
      <c r="N86" s="98">
        <f t="shared" si="30"/>
        <v>0.36859447790282118</v>
      </c>
      <c r="P86" s="107" t="str">
        <f>IF(ISTEXT(VLOOKUP(A86,Table3[],3,FALSE)), VLOOKUP(A86,Table3[],3,FALSE),"")</f>
        <v/>
      </c>
      <c r="Q86" s="107" t="e">
        <f t="shared" si="25"/>
        <v>#N/A</v>
      </c>
    </row>
    <row r="87" spans="1:17" ht="14" x14ac:dyDescent="0.3">
      <c r="A87" s="2" t="str">
        <f>IFERROR(SMALL(Requests[Date],ROW(B87)-3),"")</f>
        <v/>
      </c>
      <c r="B87" s="3">
        <f>Requests[[#This Row],[Total number home visits completed on each day]]</f>
        <v>0</v>
      </c>
      <c r="I87" s="99">
        <f t="shared" si="26"/>
        <v>2.1698694277152559</v>
      </c>
      <c r="J87" s="92">
        <f t="shared" si="24"/>
        <v>4.708333333333333</v>
      </c>
      <c r="K87" s="92">
        <f t="shared" si="27"/>
        <v>11.217941616479102</v>
      </c>
      <c r="L87" s="92">
        <f t="shared" si="28"/>
        <v>-1.8012749498124352</v>
      </c>
      <c r="M87" s="92">
        <f t="shared" si="29"/>
        <v>9.0480721887638449</v>
      </c>
      <c r="N87" s="98">
        <f t="shared" si="30"/>
        <v>0.36859447790282118</v>
      </c>
      <c r="P87" s="107" t="str">
        <f>IF(ISTEXT(VLOOKUP(A87,Table3[],3,FALSE)), VLOOKUP(A87,Table3[],3,FALSE),"")</f>
        <v/>
      </c>
      <c r="Q87" s="107" t="e">
        <f t="shared" si="25"/>
        <v>#N/A</v>
      </c>
    </row>
    <row r="88" spans="1:17" ht="14" x14ac:dyDescent="0.3">
      <c r="A88" s="2" t="str">
        <f>IFERROR(SMALL(Requests[Date],ROW(B88)-3),"")</f>
        <v/>
      </c>
      <c r="B88" s="3">
        <f>Requests[[#This Row],[Total number home visits completed on each day]]</f>
        <v>0</v>
      </c>
      <c r="I88" s="99">
        <f t="shared" si="26"/>
        <v>2.1698694277152559</v>
      </c>
      <c r="J88" s="92">
        <f t="shared" si="24"/>
        <v>4.708333333333333</v>
      </c>
      <c r="K88" s="92">
        <f t="shared" si="27"/>
        <v>11.217941616479102</v>
      </c>
      <c r="L88" s="92">
        <f t="shared" si="28"/>
        <v>-1.8012749498124352</v>
      </c>
      <c r="M88" s="92">
        <f t="shared" si="29"/>
        <v>9.0480721887638449</v>
      </c>
      <c r="N88" s="98">
        <f t="shared" si="30"/>
        <v>0.36859447790282118</v>
      </c>
      <c r="P88" s="107" t="str">
        <f>IF(ISTEXT(VLOOKUP(A88,Table3[],3,FALSE)), VLOOKUP(A88,Table3[],3,FALSE),"")</f>
        <v/>
      </c>
      <c r="Q88" s="107" t="e">
        <f t="shared" si="25"/>
        <v>#N/A</v>
      </c>
    </row>
    <row r="89" spans="1:17" ht="14" x14ac:dyDescent="0.3">
      <c r="A89" s="2" t="str">
        <f>IFERROR(SMALL(Requests[Date],ROW(B89)-3),"")</f>
        <v/>
      </c>
      <c r="B89" s="3">
        <f>Requests[[#This Row],[Total number home visits completed on each day]]</f>
        <v>0</v>
      </c>
      <c r="I89" s="99">
        <f t="shared" si="26"/>
        <v>2.1698694277152559</v>
      </c>
      <c r="J89" s="92">
        <f t="shared" si="24"/>
        <v>4.708333333333333</v>
      </c>
      <c r="K89" s="92">
        <f t="shared" si="27"/>
        <v>11.217941616479102</v>
      </c>
      <c r="L89" s="92">
        <f t="shared" si="28"/>
        <v>-1.8012749498124352</v>
      </c>
      <c r="M89" s="92">
        <f t="shared" si="29"/>
        <v>9.0480721887638449</v>
      </c>
      <c r="N89" s="98">
        <f t="shared" si="30"/>
        <v>0.36859447790282118</v>
      </c>
      <c r="P89" s="107" t="str">
        <f>IF(ISTEXT(VLOOKUP(A89,Table3[],3,FALSE)), VLOOKUP(A89,Table3[],3,FALSE),"")</f>
        <v/>
      </c>
      <c r="Q89" s="107" t="e">
        <f t="shared" si="25"/>
        <v>#N/A</v>
      </c>
    </row>
    <row r="90" spans="1:17" ht="14" x14ac:dyDescent="0.3">
      <c r="A90" s="2" t="str">
        <f>IFERROR(SMALL(Requests[Date],ROW(B90)-3),"")</f>
        <v/>
      </c>
      <c r="B90" s="3">
        <f>Requests[[#This Row],[Total number home visits completed on each day]]</f>
        <v>0</v>
      </c>
      <c r="I90" s="99">
        <f t="shared" si="26"/>
        <v>2.1698694277152559</v>
      </c>
      <c r="J90" s="92">
        <f t="shared" si="24"/>
        <v>4.708333333333333</v>
      </c>
      <c r="K90" s="92">
        <f t="shared" si="27"/>
        <v>11.217941616479102</v>
      </c>
      <c r="L90" s="92">
        <f t="shared" si="28"/>
        <v>-1.8012749498124352</v>
      </c>
      <c r="M90" s="92">
        <f t="shared" si="29"/>
        <v>9.0480721887638449</v>
      </c>
      <c r="N90" s="98">
        <f t="shared" si="30"/>
        <v>0.36859447790282118</v>
      </c>
      <c r="P90" s="107" t="str">
        <f>IF(ISTEXT(VLOOKUP(A90,Table3[],3,FALSE)), VLOOKUP(A90,Table3[],3,FALSE),"")</f>
        <v/>
      </c>
      <c r="Q90" s="107" t="e">
        <f t="shared" si="25"/>
        <v>#N/A</v>
      </c>
    </row>
    <row r="91" spans="1:17" ht="14" x14ac:dyDescent="0.3">
      <c r="A91" s="2" t="str">
        <f>IFERROR(SMALL(Requests[Date],ROW(B91)-3),"")</f>
        <v/>
      </c>
      <c r="B91" s="3">
        <f>Requests[[#This Row],[Total number home visits completed on each day]]</f>
        <v>0</v>
      </c>
      <c r="I91" s="99">
        <f t="shared" si="26"/>
        <v>2.1698694277152559</v>
      </c>
      <c r="J91" s="92">
        <f t="shared" si="24"/>
        <v>4.708333333333333</v>
      </c>
      <c r="K91" s="92">
        <f t="shared" si="27"/>
        <v>11.217941616479102</v>
      </c>
      <c r="L91" s="92">
        <f t="shared" si="28"/>
        <v>-1.8012749498124352</v>
      </c>
      <c r="M91" s="92">
        <f t="shared" si="29"/>
        <v>9.0480721887638449</v>
      </c>
      <c r="N91" s="98">
        <f t="shared" si="30"/>
        <v>0.36859447790282118</v>
      </c>
      <c r="P91" s="107" t="str">
        <f>IF(ISTEXT(VLOOKUP(A91,Table3[],3,FALSE)), VLOOKUP(A91,Table3[],3,FALSE),"")</f>
        <v/>
      </c>
      <c r="Q91" s="107" t="e">
        <f t="shared" si="25"/>
        <v>#N/A</v>
      </c>
    </row>
    <row r="92" spans="1:17" ht="14" x14ac:dyDescent="0.3">
      <c r="A92" s="2" t="str">
        <f>IFERROR(SMALL(Requests[Date],ROW(B92)-3),"")</f>
        <v/>
      </c>
      <c r="B92" s="3">
        <f>Requests[[#This Row],[Total number home visits completed on each day]]</f>
        <v>0</v>
      </c>
      <c r="I92" s="99">
        <f t="shared" si="26"/>
        <v>2.1698694277152559</v>
      </c>
      <c r="J92" s="92">
        <f t="shared" si="24"/>
        <v>4.708333333333333</v>
      </c>
      <c r="K92" s="92">
        <f t="shared" si="27"/>
        <v>11.217941616479102</v>
      </c>
      <c r="L92" s="92">
        <f t="shared" si="28"/>
        <v>-1.8012749498124352</v>
      </c>
      <c r="M92" s="92">
        <f t="shared" si="29"/>
        <v>9.0480721887638449</v>
      </c>
      <c r="N92" s="98">
        <f t="shared" si="30"/>
        <v>0.36859447790282118</v>
      </c>
      <c r="P92" s="107" t="str">
        <f>IF(ISTEXT(VLOOKUP(A92,Table3[],3,FALSE)), VLOOKUP(A92,Table3[],3,FALSE),"")</f>
        <v/>
      </c>
      <c r="Q92" s="107" t="e">
        <f t="shared" si="25"/>
        <v>#N/A</v>
      </c>
    </row>
    <row r="93" spans="1:17" ht="14" x14ac:dyDescent="0.3">
      <c r="A93" s="2" t="str">
        <f>IFERROR(SMALL(Requests[Date],ROW(B93)-3),"")</f>
        <v/>
      </c>
      <c r="B93" s="3">
        <f>Requests[[#This Row],[Total number home visits completed on each day]]</f>
        <v>0</v>
      </c>
      <c r="I93" s="99">
        <f t="shared" si="26"/>
        <v>2.1698694277152559</v>
      </c>
      <c r="J93" s="92">
        <f t="shared" si="24"/>
        <v>4.708333333333333</v>
      </c>
      <c r="K93" s="92">
        <f t="shared" si="27"/>
        <v>11.217941616479102</v>
      </c>
      <c r="L93" s="92">
        <f t="shared" si="28"/>
        <v>-1.8012749498124352</v>
      </c>
      <c r="M93" s="92">
        <f t="shared" si="29"/>
        <v>9.0480721887638449</v>
      </c>
      <c r="N93" s="98">
        <f t="shared" si="30"/>
        <v>0.36859447790282118</v>
      </c>
      <c r="P93" s="107" t="str">
        <f>IF(ISTEXT(VLOOKUP(A93,Table3[],3,FALSE)), VLOOKUP(A93,Table3[],3,FALSE),"")</f>
        <v/>
      </c>
      <c r="Q93" s="107" t="e">
        <f t="shared" si="25"/>
        <v>#N/A</v>
      </c>
    </row>
    <row r="94" spans="1:17" ht="14" x14ac:dyDescent="0.3">
      <c r="A94" s="2" t="str">
        <f>IFERROR(SMALL(Requests[Date],ROW(B94)-3),"")</f>
        <v/>
      </c>
      <c r="B94" s="3">
        <f>Requests[[#This Row],[Total number home visits completed on each day]]</f>
        <v>0</v>
      </c>
      <c r="I94" s="99">
        <f t="shared" si="26"/>
        <v>2.1698694277152559</v>
      </c>
      <c r="J94" s="92">
        <f t="shared" si="24"/>
        <v>4.708333333333333</v>
      </c>
      <c r="K94" s="92">
        <f t="shared" si="27"/>
        <v>11.217941616479102</v>
      </c>
      <c r="L94" s="92">
        <f t="shared" si="28"/>
        <v>-1.8012749498124352</v>
      </c>
      <c r="M94" s="92">
        <f t="shared" si="29"/>
        <v>9.0480721887638449</v>
      </c>
      <c r="N94" s="98">
        <f t="shared" si="30"/>
        <v>0.36859447790282118</v>
      </c>
      <c r="P94" s="107" t="str">
        <f>IF(ISTEXT(VLOOKUP(A94,Table3[],3,FALSE)), VLOOKUP(A94,Table3[],3,FALSE),"")</f>
        <v/>
      </c>
      <c r="Q94" s="107" t="e">
        <f t="shared" si="25"/>
        <v>#N/A</v>
      </c>
    </row>
    <row r="95" spans="1:17" ht="14" x14ac:dyDescent="0.3">
      <c r="A95" s="2" t="str">
        <f>IFERROR(SMALL(Requests[Date],ROW(B95)-3),"")</f>
        <v/>
      </c>
      <c r="B95" s="3">
        <f>Requests[[#This Row],[Total number home visits completed on each day]]</f>
        <v>0</v>
      </c>
      <c r="I95" s="99">
        <f t="shared" si="26"/>
        <v>2.1698694277152559</v>
      </c>
      <c r="J95" s="92">
        <f t="shared" si="24"/>
        <v>4.708333333333333</v>
      </c>
      <c r="K95" s="92">
        <f t="shared" si="27"/>
        <v>11.217941616479102</v>
      </c>
      <c r="L95" s="92">
        <f t="shared" si="28"/>
        <v>-1.8012749498124352</v>
      </c>
      <c r="M95" s="92">
        <f t="shared" si="29"/>
        <v>9.0480721887638449</v>
      </c>
      <c r="N95" s="98">
        <f t="shared" si="30"/>
        <v>0.36859447790282118</v>
      </c>
      <c r="P95" s="107" t="str">
        <f>IF(ISTEXT(VLOOKUP(A95,Table3[],3,FALSE)), VLOOKUP(A95,Table3[],3,FALSE),"")</f>
        <v/>
      </c>
      <c r="Q95" s="107" t="e">
        <f t="shared" si="25"/>
        <v>#N/A</v>
      </c>
    </row>
    <row r="96" spans="1:17" ht="14" x14ac:dyDescent="0.3">
      <c r="A96" s="2" t="str">
        <f>IFERROR(SMALL(Requests[Date],ROW(B96)-3),"")</f>
        <v/>
      </c>
      <c r="B96" s="3">
        <f>Requests[[#This Row],[Total number home visits completed on each day]]</f>
        <v>0</v>
      </c>
      <c r="I96" s="99">
        <f t="shared" si="26"/>
        <v>2.1698694277152559</v>
      </c>
      <c r="J96" s="92">
        <f t="shared" si="24"/>
        <v>4.708333333333333</v>
      </c>
      <c r="K96" s="92">
        <f t="shared" si="27"/>
        <v>11.217941616479102</v>
      </c>
      <c r="L96" s="92">
        <f t="shared" si="28"/>
        <v>-1.8012749498124352</v>
      </c>
      <c r="M96" s="92">
        <f t="shared" si="29"/>
        <v>9.0480721887638449</v>
      </c>
      <c r="N96" s="98">
        <f t="shared" si="30"/>
        <v>0.36859447790282118</v>
      </c>
      <c r="P96" s="107" t="str">
        <f>IF(ISTEXT(VLOOKUP(A96,Table3[],3,FALSE)), VLOOKUP(A96,Table3[],3,FALSE),"")</f>
        <v/>
      </c>
      <c r="Q96" s="107" t="e">
        <f t="shared" si="25"/>
        <v>#N/A</v>
      </c>
    </row>
    <row r="97" spans="1:17" ht="14" x14ac:dyDescent="0.3">
      <c r="A97" s="2" t="str">
        <f>IFERROR(SMALL(Requests[Date],ROW(B97)-3),"")</f>
        <v/>
      </c>
      <c r="B97" s="3">
        <f>Requests[[#This Row],[Total number home visits completed on each day]]</f>
        <v>0</v>
      </c>
      <c r="I97" s="99">
        <f t="shared" si="26"/>
        <v>2.1698694277152559</v>
      </c>
      <c r="J97" s="92">
        <f t="shared" si="24"/>
        <v>4.708333333333333</v>
      </c>
      <c r="K97" s="92">
        <f t="shared" si="27"/>
        <v>11.217941616479102</v>
      </c>
      <c r="L97" s="92">
        <f t="shared" si="28"/>
        <v>-1.8012749498124352</v>
      </c>
      <c r="M97" s="92">
        <f t="shared" si="29"/>
        <v>9.0480721887638449</v>
      </c>
      <c r="N97" s="98">
        <f t="shared" si="30"/>
        <v>0.36859447790282118</v>
      </c>
      <c r="P97" s="107" t="str">
        <f>IF(ISTEXT(VLOOKUP(A97,Table3[],3,FALSE)), VLOOKUP(A97,Table3[],3,FALSE),"")</f>
        <v/>
      </c>
      <c r="Q97" s="107" t="e">
        <f t="shared" si="25"/>
        <v>#N/A</v>
      </c>
    </row>
    <row r="98" spans="1:17" ht="14" x14ac:dyDescent="0.3">
      <c r="A98" s="2" t="str">
        <f>IFERROR(SMALL(Requests[Date],ROW(B98)-3),"")</f>
        <v/>
      </c>
      <c r="B98" s="3">
        <f>Requests[[#This Row],[Total number home visits completed on each day]]</f>
        <v>0</v>
      </c>
      <c r="I98" s="99">
        <f t="shared" si="26"/>
        <v>2.1698694277152559</v>
      </c>
      <c r="J98" s="92">
        <f t="shared" si="24"/>
        <v>4.708333333333333</v>
      </c>
      <c r="K98" s="92">
        <f t="shared" si="27"/>
        <v>11.217941616479102</v>
      </c>
      <c r="L98" s="92">
        <f t="shared" si="28"/>
        <v>-1.8012749498124352</v>
      </c>
      <c r="M98" s="92">
        <f t="shared" si="29"/>
        <v>9.0480721887638449</v>
      </c>
      <c r="N98" s="98">
        <f t="shared" si="30"/>
        <v>0.36859447790282118</v>
      </c>
      <c r="P98" s="107" t="str">
        <f>IF(ISTEXT(VLOOKUP(A98,Table3[],3,FALSE)), VLOOKUP(A98,Table3[],3,FALSE),"")</f>
        <v/>
      </c>
      <c r="Q98" s="107" t="e">
        <f t="shared" si="25"/>
        <v>#N/A</v>
      </c>
    </row>
    <row r="99" spans="1:17" ht="14" x14ac:dyDescent="0.3">
      <c r="A99" s="2" t="str">
        <f>IFERROR(SMALL(Requests[Date],ROW(B99)-3),"")</f>
        <v/>
      </c>
      <c r="B99" s="3">
        <f>Requests[[#This Row],[Total number home visits completed on each day]]</f>
        <v>0</v>
      </c>
      <c r="I99" s="99">
        <f t="shared" si="26"/>
        <v>2.1698694277152559</v>
      </c>
      <c r="J99" s="92">
        <f t="shared" si="24"/>
        <v>4.708333333333333</v>
      </c>
      <c r="K99" s="92">
        <f t="shared" si="27"/>
        <v>11.217941616479102</v>
      </c>
      <c r="L99" s="92">
        <f t="shared" si="28"/>
        <v>-1.8012749498124352</v>
      </c>
      <c r="M99" s="92">
        <f t="shared" si="29"/>
        <v>9.0480721887638449</v>
      </c>
      <c r="N99" s="98">
        <f t="shared" si="30"/>
        <v>0.36859447790282118</v>
      </c>
      <c r="P99" s="107" t="str">
        <f>IF(ISTEXT(VLOOKUP(A99,Table3[],3,FALSE)), VLOOKUP(A99,Table3[],3,FALSE),"")</f>
        <v/>
      </c>
      <c r="Q99" s="107" t="e">
        <f t="shared" si="25"/>
        <v>#N/A</v>
      </c>
    </row>
    <row r="100" spans="1:17" ht="14" x14ac:dyDescent="0.3">
      <c r="A100" s="2" t="str">
        <f>IFERROR(SMALL(Requests[Date],ROW(B100)-3),"")</f>
        <v/>
      </c>
      <c r="B100" s="3">
        <f>Requests[[#This Row],[Total number home visits completed on each day]]</f>
        <v>0</v>
      </c>
      <c r="I100" s="99">
        <f t="shared" si="26"/>
        <v>2.1698694277152559</v>
      </c>
      <c r="J100" s="92">
        <f t="shared" si="24"/>
        <v>4.708333333333333</v>
      </c>
      <c r="K100" s="92">
        <f t="shared" si="27"/>
        <v>11.217941616479102</v>
      </c>
      <c r="L100" s="92">
        <f t="shared" si="28"/>
        <v>-1.8012749498124352</v>
      </c>
      <c r="M100" s="92">
        <f t="shared" si="29"/>
        <v>9.0480721887638449</v>
      </c>
      <c r="N100" s="98">
        <f t="shared" si="30"/>
        <v>0.36859447790282118</v>
      </c>
      <c r="P100" s="107" t="str">
        <f>IF(ISTEXT(VLOOKUP(A100,Table3[],3,FALSE)), VLOOKUP(A100,Table3[],3,FALSE),"")</f>
        <v/>
      </c>
      <c r="Q100" s="107" t="e">
        <f t="shared" si="25"/>
        <v>#N/A</v>
      </c>
    </row>
    <row r="101" spans="1:17" ht="14" x14ac:dyDescent="0.3">
      <c r="A101" s="2" t="str">
        <f>IFERROR(SMALL(Requests[Date],ROW(B101)-3),"")</f>
        <v/>
      </c>
      <c r="B101" s="3">
        <f>Requests[[#This Row],[Total number home visits completed on each day]]</f>
        <v>0</v>
      </c>
      <c r="I101" s="99">
        <f t="shared" si="26"/>
        <v>2.1698694277152559</v>
      </c>
      <c r="J101" s="92">
        <f t="shared" si="24"/>
        <v>4.708333333333333</v>
      </c>
      <c r="K101" s="92">
        <f t="shared" si="27"/>
        <v>11.217941616479102</v>
      </c>
      <c r="L101" s="92">
        <f t="shared" si="28"/>
        <v>-1.8012749498124352</v>
      </c>
      <c r="M101" s="92">
        <f t="shared" si="29"/>
        <v>9.0480721887638449</v>
      </c>
      <c r="N101" s="98">
        <f t="shared" si="30"/>
        <v>0.36859447790282118</v>
      </c>
      <c r="P101" s="107" t="str">
        <f>IF(ISTEXT(VLOOKUP(A101,Table3[],3,FALSE)), VLOOKUP(A101,Table3[],3,FALSE),"")</f>
        <v/>
      </c>
      <c r="Q101" s="107" t="e">
        <f t="shared" si="25"/>
        <v>#N/A</v>
      </c>
    </row>
    <row r="102" spans="1:17" ht="14" x14ac:dyDescent="0.3">
      <c r="A102" s="2" t="str">
        <f>IFERROR(SMALL(Requests[Date],ROW(B102)-3),"")</f>
        <v/>
      </c>
      <c r="B102" s="3">
        <f>Requests[[#This Row],[Total number home visits completed on each day]]</f>
        <v>0</v>
      </c>
      <c r="I102" s="99">
        <f t="shared" si="26"/>
        <v>2.1698694277152559</v>
      </c>
      <c r="J102" s="92">
        <f t="shared" si="24"/>
        <v>4.708333333333333</v>
      </c>
      <c r="K102" s="92">
        <f t="shared" si="27"/>
        <v>11.217941616479102</v>
      </c>
      <c r="L102" s="92">
        <f t="shared" si="28"/>
        <v>-1.8012749498124352</v>
      </c>
      <c r="M102" s="92">
        <f t="shared" si="29"/>
        <v>9.0480721887638449</v>
      </c>
      <c r="N102" s="98">
        <f t="shared" si="30"/>
        <v>0.36859447790282118</v>
      </c>
      <c r="P102" s="107" t="str">
        <f>IF(ISTEXT(VLOOKUP(A102,Table3[],3,FALSE)), VLOOKUP(A102,Table3[],3,FALSE),"")</f>
        <v/>
      </c>
      <c r="Q102" s="107" t="e">
        <f t="shared" si="25"/>
        <v>#N/A</v>
      </c>
    </row>
    <row r="103" spans="1:17" ht="14" x14ac:dyDescent="0.3">
      <c r="A103" s="2" t="str">
        <f>IFERROR(SMALL(Requests[Date],ROW(B103)-3),"")</f>
        <v/>
      </c>
      <c r="B103" s="3">
        <f>Requests[[#This Row],[Total number home visits completed on each day]]</f>
        <v>0</v>
      </c>
      <c r="I103" s="99">
        <f t="shared" si="26"/>
        <v>2.1698694277152559</v>
      </c>
      <c r="J103" s="92">
        <f t="shared" si="24"/>
        <v>4.708333333333333</v>
      </c>
      <c r="K103" s="92">
        <f t="shared" si="27"/>
        <v>11.217941616479102</v>
      </c>
      <c r="L103" s="92">
        <f t="shared" si="28"/>
        <v>-1.8012749498124352</v>
      </c>
      <c r="M103" s="92">
        <f t="shared" si="29"/>
        <v>9.0480721887638449</v>
      </c>
      <c r="N103" s="98">
        <f t="shared" si="30"/>
        <v>0.36859447790282118</v>
      </c>
      <c r="P103" s="107" t="str">
        <f>IF(ISTEXT(VLOOKUP(A103,Table3[],3,FALSE)), VLOOKUP(A103,Table3[],3,FALSE),"")</f>
        <v/>
      </c>
      <c r="Q103" s="107" t="e">
        <f t="shared" si="25"/>
        <v>#N/A</v>
      </c>
    </row>
    <row r="104" spans="1:17" ht="14" x14ac:dyDescent="0.3">
      <c r="A104" s="2" t="str">
        <f>IFERROR(SMALL(Requests[Date],ROW(B104)-3),"")</f>
        <v/>
      </c>
      <c r="B104" s="3">
        <f>Requests[[#This Row],[Total number home visits completed on each day]]</f>
        <v>0</v>
      </c>
      <c r="I104" s="99">
        <f t="shared" si="26"/>
        <v>2.1698694277152559</v>
      </c>
      <c r="J104" s="92">
        <f t="shared" si="24"/>
        <v>4.708333333333333</v>
      </c>
      <c r="K104" s="92">
        <f t="shared" si="27"/>
        <v>11.217941616479102</v>
      </c>
      <c r="L104" s="92">
        <f t="shared" si="28"/>
        <v>-1.8012749498124352</v>
      </c>
      <c r="M104" s="92">
        <f t="shared" si="29"/>
        <v>9.0480721887638449</v>
      </c>
      <c r="N104" s="98">
        <f t="shared" si="30"/>
        <v>0.36859447790282118</v>
      </c>
      <c r="P104" s="107" t="str">
        <f>IF(ISTEXT(VLOOKUP(A104,Table3[],3,FALSE)), VLOOKUP(A104,Table3[],3,FALSE),"")</f>
        <v/>
      </c>
      <c r="Q104" s="107" t="e">
        <f t="shared" si="25"/>
        <v>#N/A</v>
      </c>
    </row>
    <row r="105" spans="1:17" ht="14" x14ac:dyDescent="0.3">
      <c r="A105" s="2" t="str">
        <f>IFERROR(SMALL(Requests[Date],ROW(B105)-3),"")</f>
        <v/>
      </c>
      <c r="B105" s="3">
        <f>Requests[[#This Row],[Total number home visits completed on each day]]</f>
        <v>0</v>
      </c>
      <c r="I105" s="99">
        <f t="shared" si="26"/>
        <v>2.1698694277152559</v>
      </c>
      <c r="J105" s="92">
        <f t="shared" si="24"/>
        <v>4.708333333333333</v>
      </c>
      <c r="K105" s="92">
        <f t="shared" si="27"/>
        <v>11.217941616479102</v>
      </c>
      <c r="L105" s="92">
        <f t="shared" si="28"/>
        <v>-1.8012749498124352</v>
      </c>
      <c r="M105" s="92">
        <f t="shared" si="29"/>
        <v>9.0480721887638449</v>
      </c>
      <c r="N105" s="98">
        <f t="shared" si="30"/>
        <v>0.36859447790282118</v>
      </c>
      <c r="P105" s="107" t="str">
        <f>IF(ISTEXT(VLOOKUP(A105,Table3[],3,FALSE)), VLOOKUP(A105,Table3[],3,FALSE),"")</f>
        <v/>
      </c>
      <c r="Q105" s="107" t="e">
        <f t="shared" si="25"/>
        <v>#N/A</v>
      </c>
    </row>
    <row r="106" spans="1:17" ht="14" x14ac:dyDescent="0.3">
      <c r="A106" s="2" t="str">
        <f>IFERROR(SMALL(Requests[Date],ROW(B106)-3),"")</f>
        <v/>
      </c>
      <c r="B106" s="3">
        <f>Requests[[#This Row],[Total number home visits completed on each day]]</f>
        <v>0</v>
      </c>
      <c r="I106" s="99">
        <f t="shared" si="26"/>
        <v>2.1698694277152559</v>
      </c>
      <c r="J106" s="92">
        <f t="shared" si="24"/>
        <v>4.708333333333333</v>
      </c>
      <c r="K106" s="92">
        <f t="shared" si="27"/>
        <v>11.217941616479102</v>
      </c>
      <c r="L106" s="92">
        <f t="shared" si="28"/>
        <v>-1.8012749498124352</v>
      </c>
      <c r="M106" s="92">
        <f t="shared" si="29"/>
        <v>9.0480721887638449</v>
      </c>
      <c r="N106" s="98">
        <f t="shared" si="30"/>
        <v>0.36859447790282118</v>
      </c>
      <c r="P106" s="107" t="str">
        <f>IF(ISTEXT(VLOOKUP(A106,Table3[],3,FALSE)), VLOOKUP(A106,Table3[],3,FALSE),"")</f>
        <v/>
      </c>
      <c r="Q106" s="107" t="e">
        <f t="shared" si="25"/>
        <v>#N/A</v>
      </c>
    </row>
    <row r="107" spans="1:17" ht="14" x14ac:dyDescent="0.3">
      <c r="A107" s="2" t="str">
        <f>IFERROR(SMALL(Requests[Date],ROW(B107)-3),"")</f>
        <v/>
      </c>
      <c r="B107" s="3">
        <f>Requests[[#This Row],[Total number home visits completed on each day]]</f>
        <v>0</v>
      </c>
      <c r="I107" s="99">
        <f t="shared" si="26"/>
        <v>2.1698694277152559</v>
      </c>
      <c r="J107" s="92">
        <f t="shared" si="24"/>
        <v>4.708333333333333</v>
      </c>
      <c r="K107" s="92">
        <f t="shared" si="27"/>
        <v>11.217941616479102</v>
      </c>
      <c r="L107" s="92">
        <f t="shared" si="28"/>
        <v>-1.8012749498124352</v>
      </c>
      <c r="M107" s="92">
        <f t="shared" si="29"/>
        <v>9.0480721887638449</v>
      </c>
      <c r="N107" s="98">
        <f t="shared" si="30"/>
        <v>0.36859447790282118</v>
      </c>
      <c r="P107" s="107" t="str">
        <f>IF(ISTEXT(VLOOKUP(A107,Table3[],3,FALSE)), VLOOKUP(A107,Table3[],3,FALSE),"")</f>
        <v/>
      </c>
      <c r="Q107" s="107" t="e">
        <f t="shared" si="25"/>
        <v>#N/A</v>
      </c>
    </row>
    <row r="108" spans="1:17" ht="14" x14ac:dyDescent="0.3">
      <c r="A108" s="2" t="str">
        <f>IFERROR(SMALL(Requests[Date],ROW(B108)-3),"")</f>
        <v/>
      </c>
      <c r="B108" s="3">
        <f>Requests[[#This Row],[Total number home visits completed on each day]]</f>
        <v>0</v>
      </c>
      <c r="I108" s="99">
        <f t="shared" si="26"/>
        <v>2.1698694277152559</v>
      </c>
      <c r="J108" s="92">
        <f t="shared" si="24"/>
        <v>4.708333333333333</v>
      </c>
      <c r="K108" s="92">
        <f t="shared" si="27"/>
        <v>11.217941616479102</v>
      </c>
      <c r="L108" s="92">
        <f t="shared" si="28"/>
        <v>-1.8012749498124352</v>
      </c>
      <c r="M108" s="92">
        <f t="shared" si="29"/>
        <v>9.0480721887638449</v>
      </c>
      <c r="N108" s="98">
        <f t="shared" si="30"/>
        <v>0.36859447790282118</v>
      </c>
      <c r="P108" s="107" t="str">
        <f>IF(ISTEXT(VLOOKUP(A108,Table3[],3,FALSE)), VLOOKUP(A108,Table3[],3,FALSE),"")</f>
        <v/>
      </c>
      <c r="Q108" s="107" t="e">
        <f t="shared" si="25"/>
        <v>#N/A</v>
      </c>
    </row>
    <row r="109" spans="1:17" ht="14" x14ac:dyDescent="0.3">
      <c r="A109" s="2" t="str">
        <f>IFERROR(SMALL(Requests[Date],ROW(B109)-3),"")</f>
        <v/>
      </c>
      <c r="B109" s="3">
        <f>Requests[[#This Row],[Total number home visits completed on each day]]</f>
        <v>0</v>
      </c>
      <c r="I109" s="99">
        <f t="shared" si="26"/>
        <v>2.1698694277152559</v>
      </c>
      <c r="J109" s="92">
        <f t="shared" si="24"/>
        <v>4.708333333333333</v>
      </c>
      <c r="K109" s="92">
        <f t="shared" si="27"/>
        <v>11.217941616479102</v>
      </c>
      <c r="L109" s="92">
        <f t="shared" si="28"/>
        <v>-1.8012749498124352</v>
      </c>
      <c r="M109" s="92">
        <f t="shared" si="29"/>
        <v>9.0480721887638449</v>
      </c>
      <c r="N109" s="98">
        <f t="shared" si="30"/>
        <v>0.36859447790282118</v>
      </c>
      <c r="P109" s="107" t="str">
        <f>IF(ISTEXT(VLOOKUP(A109,Table3[],3,FALSE)), VLOOKUP(A109,Table3[],3,FALSE),"")</f>
        <v/>
      </c>
      <c r="Q109" s="107" t="e">
        <f t="shared" si="25"/>
        <v>#N/A</v>
      </c>
    </row>
    <row r="110" spans="1:17" ht="14" x14ac:dyDescent="0.3">
      <c r="A110" s="2" t="str">
        <f>IFERROR(SMALL(Requests[Date],ROW(B110)-3),"")</f>
        <v/>
      </c>
      <c r="B110" s="3">
        <f>Requests[[#This Row],[Total number home visits completed on each day]]</f>
        <v>0</v>
      </c>
      <c r="I110" s="99">
        <f t="shared" si="26"/>
        <v>2.1698694277152559</v>
      </c>
      <c r="J110" s="92">
        <f t="shared" si="24"/>
        <v>4.708333333333333</v>
      </c>
      <c r="K110" s="92">
        <f t="shared" si="27"/>
        <v>11.217941616479102</v>
      </c>
      <c r="L110" s="92">
        <f t="shared" si="28"/>
        <v>-1.8012749498124352</v>
      </c>
      <c r="M110" s="92">
        <f t="shared" si="29"/>
        <v>9.0480721887638449</v>
      </c>
      <c r="N110" s="98">
        <f t="shared" si="30"/>
        <v>0.36859447790282118</v>
      </c>
      <c r="P110" s="107" t="str">
        <f>IF(ISTEXT(VLOOKUP(A110,Table3[],3,FALSE)), VLOOKUP(A110,Table3[],3,FALSE),"")</f>
        <v/>
      </c>
      <c r="Q110" s="107" t="e">
        <f t="shared" si="25"/>
        <v>#N/A</v>
      </c>
    </row>
    <row r="111" spans="1:17" ht="14" x14ac:dyDescent="0.3">
      <c r="A111" s="2" t="str">
        <f>IFERROR(SMALL(Requests[Date],ROW(B111)-3),"")</f>
        <v/>
      </c>
      <c r="B111" s="3">
        <f>Requests[[#This Row],[Total number home visits completed on each day]]</f>
        <v>0</v>
      </c>
      <c r="I111" s="99">
        <f t="shared" ref="I111:I174" si="31">IFERROR(SQRT(J111),"")</f>
        <v>2.1698694277152559</v>
      </c>
      <c r="J111" s="92">
        <f t="shared" si="24"/>
        <v>4.708333333333333</v>
      </c>
      <c r="K111" s="92">
        <f t="shared" ref="K111:K174" si="32">IFERROR(J111+(3*I111),"")</f>
        <v>11.217941616479102</v>
      </c>
      <c r="L111" s="92">
        <f t="shared" ref="L111:L174" si="33">IFERROR(J111-(3*I111),"")</f>
        <v>-1.8012749498124352</v>
      </c>
      <c r="M111" s="92">
        <f t="shared" ref="M111:M174" si="34">IFERROR(J111+(2*I111),"")</f>
        <v>9.0480721887638449</v>
      </c>
      <c r="N111" s="98">
        <f t="shared" ref="N111:N174" si="35">IFERROR(J111-(2*I111),"")</f>
        <v>0.36859447790282118</v>
      </c>
      <c r="P111" s="107" t="str">
        <f>IF(ISTEXT(VLOOKUP(A111,Table3[],3,FALSE)), VLOOKUP(A111,Table3[],3,FALSE),"")</f>
        <v/>
      </c>
      <c r="Q111" s="107" t="e">
        <f t="shared" si="25"/>
        <v>#N/A</v>
      </c>
    </row>
    <row r="112" spans="1:17" ht="14" x14ac:dyDescent="0.3">
      <c r="A112" s="2" t="str">
        <f>IFERROR(SMALL(Requests[Date],ROW(B112)-3),"")</f>
        <v/>
      </c>
      <c r="B112" s="3">
        <f>Requests[[#This Row],[Total number home visits completed on each day]]</f>
        <v>0</v>
      </c>
      <c r="I112" s="99">
        <f t="shared" si="31"/>
        <v>2.1698694277152559</v>
      </c>
      <c r="J112" s="92">
        <f t="shared" si="24"/>
        <v>4.708333333333333</v>
      </c>
      <c r="K112" s="92">
        <f t="shared" si="32"/>
        <v>11.217941616479102</v>
      </c>
      <c r="L112" s="92">
        <f t="shared" si="33"/>
        <v>-1.8012749498124352</v>
      </c>
      <c r="M112" s="92">
        <f t="shared" si="34"/>
        <v>9.0480721887638449</v>
      </c>
      <c r="N112" s="98">
        <f t="shared" si="35"/>
        <v>0.36859447790282118</v>
      </c>
      <c r="P112" s="107" t="str">
        <f>IF(ISTEXT(VLOOKUP(A112,Table3[],3,FALSE)), VLOOKUP(A112,Table3[],3,FALSE),"")</f>
        <v/>
      </c>
      <c r="Q112" s="107" t="e">
        <f t="shared" si="25"/>
        <v>#N/A</v>
      </c>
    </row>
    <row r="113" spans="1:17" ht="14" x14ac:dyDescent="0.3">
      <c r="A113" s="2" t="str">
        <f>IFERROR(SMALL(Requests[Date],ROW(B113)-3),"")</f>
        <v/>
      </c>
      <c r="B113" s="3">
        <f>Requests[[#This Row],[Total number home visits completed on each day]]</f>
        <v>0</v>
      </c>
      <c r="I113" s="99">
        <f t="shared" si="31"/>
        <v>2.1698694277152559</v>
      </c>
      <c r="J113" s="92">
        <f t="shared" si="24"/>
        <v>4.708333333333333</v>
      </c>
      <c r="K113" s="92">
        <f t="shared" si="32"/>
        <v>11.217941616479102</v>
      </c>
      <c r="L113" s="92">
        <f t="shared" si="33"/>
        <v>-1.8012749498124352</v>
      </c>
      <c r="M113" s="92">
        <f t="shared" si="34"/>
        <v>9.0480721887638449</v>
      </c>
      <c r="N113" s="98">
        <f t="shared" si="35"/>
        <v>0.36859447790282118</v>
      </c>
      <c r="P113" s="107" t="str">
        <f>IF(ISTEXT(VLOOKUP(A113,Table3[],3,FALSE)), VLOOKUP(A113,Table3[],3,FALSE),"")</f>
        <v/>
      </c>
      <c r="Q113" s="107" t="e">
        <f t="shared" si="25"/>
        <v>#N/A</v>
      </c>
    </row>
    <row r="114" spans="1:17" ht="14" x14ac:dyDescent="0.3">
      <c r="A114" s="2" t="str">
        <f>IFERROR(SMALL(Requests[Date],ROW(B114)-3),"")</f>
        <v/>
      </c>
      <c r="B114" s="3">
        <f>Requests[[#This Row],[Total number home visits completed on each day]]</f>
        <v>0</v>
      </c>
      <c r="I114" s="99">
        <f t="shared" si="31"/>
        <v>2.1698694277152559</v>
      </c>
      <c r="J114" s="92">
        <f t="shared" si="24"/>
        <v>4.708333333333333</v>
      </c>
      <c r="K114" s="92">
        <f t="shared" si="32"/>
        <v>11.217941616479102</v>
      </c>
      <c r="L114" s="92">
        <f t="shared" si="33"/>
        <v>-1.8012749498124352</v>
      </c>
      <c r="M114" s="92">
        <f t="shared" si="34"/>
        <v>9.0480721887638449</v>
      </c>
      <c r="N114" s="98">
        <f t="shared" si="35"/>
        <v>0.36859447790282118</v>
      </c>
      <c r="P114" s="107" t="str">
        <f>IF(ISTEXT(VLOOKUP(A114,Table3[],3,FALSE)), VLOOKUP(A114,Table3[],3,FALSE),"")</f>
        <v/>
      </c>
      <c r="Q114" s="107" t="e">
        <f t="shared" si="25"/>
        <v>#N/A</v>
      </c>
    </row>
    <row r="115" spans="1:17" ht="14" x14ac:dyDescent="0.3">
      <c r="A115" s="2" t="str">
        <f>IFERROR(SMALL(Requests[Date],ROW(B115)-3),"")</f>
        <v/>
      </c>
      <c r="B115" s="3">
        <f>Requests[[#This Row],[Total number home visits completed on each day]]</f>
        <v>0</v>
      </c>
      <c r="I115" s="99">
        <f t="shared" si="31"/>
        <v>2.1698694277152559</v>
      </c>
      <c r="J115" s="92">
        <f t="shared" si="24"/>
        <v>4.708333333333333</v>
      </c>
      <c r="K115" s="92">
        <f t="shared" si="32"/>
        <v>11.217941616479102</v>
      </c>
      <c r="L115" s="92">
        <f t="shared" si="33"/>
        <v>-1.8012749498124352</v>
      </c>
      <c r="M115" s="92">
        <f t="shared" si="34"/>
        <v>9.0480721887638449</v>
      </c>
      <c r="N115" s="98">
        <f t="shared" si="35"/>
        <v>0.36859447790282118</v>
      </c>
      <c r="P115" s="107" t="str">
        <f>IF(ISTEXT(VLOOKUP(A115,Table3[],3,FALSE)), VLOOKUP(A115,Table3[],3,FALSE),"")</f>
        <v/>
      </c>
      <c r="Q115" s="107" t="e">
        <f t="shared" si="25"/>
        <v>#N/A</v>
      </c>
    </row>
    <row r="116" spans="1:17" ht="14" x14ac:dyDescent="0.3">
      <c r="A116" s="2" t="str">
        <f>IFERROR(SMALL(Requests[Date],ROW(B116)-3),"")</f>
        <v/>
      </c>
      <c r="B116" s="3">
        <f>Requests[[#This Row],[Total number home visits completed on each day]]</f>
        <v>0</v>
      </c>
      <c r="I116" s="99">
        <f t="shared" si="31"/>
        <v>2.1698694277152559</v>
      </c>
      <c r="J116" s="92">
        <f t="shared" si="24"/>
        <v>4.708333333333333</v>
      </c>
      <c r="K116" s="92">
        <f t="shared" si="32"/>
        <v>11.217941616479102</v>
      </c>
      <c r="L116" s="92">
        <f t="shared" si="33"/>
        <v>-1.8012749498124352</v>
      </c>
      <c r="M116" s="92">
        <f t="shared" si="34"/>
        <v>9.0480721887638449</v>
      </c>
      <c r="N116" s="98">
        <f t="shared" si="35"/>
        <v>0.36859447790282118</v>
      </c>
      <c r="P116" s="107" t="str">
        <f>IF(ISTEXT(VLOOKUP(A116,Table3[],3,FALSE)), VLOOKUP(A116,Table3[],3,FALSE),"")</f>
        <v/>
      </c>
      <c r="Q116" s="107" t="e">
        <f t="shared" si="25"/>
        <v>#N/A</v>
      </c>
    </row>
    <row r="117" spans="1:17" ht="14" x14ac:dyDescent="0.3">
      <c r="A117" s="2" t="str">
        <f>IFERROR(SMALL(Requests[Date],ROW(B117)-3),"")</f>
        <v/>
      </c>
      <c r="B117" s="3">
        <f>Requests[[#This Row],[Total number home visits completed on each day]]</f>
        <v>0</v>
      </c>
      <c r="I117" s="99">
        <f t="shared" si="31"/>
        <v>2.1698694277152559</v>
      </c>
      <c r="J117" s="92">
        <f t="shared" si="24"/>
        <v>4.708333333333333</v>
      </c>
      <c r="K117" s="92">
        <f t="shared" si="32"/>
        <v>11.217941616479102</v>
      </c>
      <c r="L117" s="92">
        <f t="shared" si="33"/>
        <v>-1.8012749498124352</v>
      </c>
      <c r="M117" s="92">
        <f t="shared" si="34"/>
        <v>9.0480721887638449</v>
      </c>
      <c r="N117" s="98">
        <f t="shared" si="35"/>
        <v>0.36859447790282118</v>
      </c>
      <c r="P117" s="107" t="str">
        <f>IF(ISTEXT(VLOOKUP(A117,Table3[],3,FALSE)), VLOOKUP(A117,Table3[],3,FALSE),"")</f>
        <v/>
      </c>
      <c r="Q117" s="107" t="e">
        <f t="shared" si="25"/>
        <v>#N/A</v>
      </c>
    </row>
    <row r="118" spans="1:17" ht="14" x14ac:dyDescent="0.3">
      <c r="A118" s="2" t="str">
        <f>IFERROR(SMALL(Requests[Date],ROW(B118)-3),"")</f>
        <v/>
      </c>
      <c r="B118" s="3">
        <f>Requests[[#This Row],[Total number home visits completed on each day]]</f>
        <v>0</v>
      </c>
      <c r="I118" s="99">
        <f t="shared" si="31"/>
        <v>2.1698694277152559</v>
      </c>
      <c r="J118" s="92">
        <f t="shared" si="24"/>
        <v>4.708333333333333</v>
      </c>
      <c r="K118" s="92">
        <f t="shared" si="32"/>
        <v>11.217941616479102</v>
      </c>
      <c r="L118" s="92">
        <f t="shared" si="33"/>
        <v>-1.8012749498124352</v>
      </c>
      <c r="M118" s="92">
        <f t="shared" si="34"/>
        <v>9.0480721887638449</v>
      </c>
      <c r="N118" s="98">
        <f t="shared" si="35"/>
        <v>0.36859447790282118</v>
      </c>
      <c r="P118" s="107" t="str">
        <f>IF(ISTEXT(VLOOKUP(A118,Table3[],3,FALSE)), VLOOKUP(A118,Table3[],3,FALSE),"")</f>
        <v/>
      </c>
      <c r="Q118" s="107" t="e">
        <f t="shared" si="25"/>
        <v>#N/A</v>
      </c>
    </row>
    <row r="119" spans="1:17" ht="14" x14ac:dyDescent="0.3">
      <c r="A119" s="2" t="str">
        <f>IFERROR(SMALL(Requests[Date],ROW(B119)-3),"")</f>
        <v/>
      </c>
      <c r="B119" s="3">
        <f>Requests[[#This Row],[Total number home visits completed on each day]]</f>
        <v>0</v>
      </c>
      <c r="I119" s="99">
        <f t="shared" si="31"/>
        <v>2.1698694277152559</v>
      </c>
      <c r="J119" s="92">
        <f t="shared" si="24"/>
        <v>4.708333333333333</v>
      </c>
      <c r="K119" s="92">
        <f t="shared" si="32"/>
        <v>11.217941616479102</v>
      </c>
      <c r="L119" s="92">
        <f t="shared" si="33"/>
        <v>-1.8012749498124352</v>
      </c>
      <c r="M119" s="92">
        <f t="shared" si="34"/>
        <v>9.0480721887638449</v>
      </c>
      <c r="N119" s="98">
        <f t="shared" si="35"/>
        <v>0.36859447790282118</v>
      </c>
      <c r="P119" s="107" t="str">
        <f>IF(ISTEXT(VLOOKUP(A119,Table3[],3,FALSE)), VLOOKUP(A119,Table3[],3,FALSE),"")</f>
        <v/>
      </c>
      <c r="Q119" s="107" t="e">
        <f t="shared" si="25"/>
        <v>#N/A</v>
      </c>
    </row>
    <row r="120" spans="1:17" ht="14" x14ac:dyDescent="0.3">
      <c r="A120" s="2" t="str">
        <f>IFERROR(SMALL(Requests[Date],ROW(B120)-3),"")</f>
        <v/>
      </c>
      <c r="B120" s="3">
        <f>Requests[[#This Row],[Total number home visits completed on each day]]</f>
        <v>0</v>
      </c>
      <c r="I120" s="99">
        <f t="shared" si="31"/>
        <v>2.1698694277152559</v>
      </c>
      <c r="J120" s="92">
        <f t="shared" si="24"/>
        <v>4.708333333333333</v>
      </c>
      <c r="K120" s="92">
        <f t="shared" si="32"/>
        <v>11.217941616479102</v>
      </c>
      <c r="L120" s="92">
        <f t="shared" si="33"/>
        <v>-1.8012749498124352</v>
      </c>
      <c r="M120" s="92">
        <f t="shared" si="34"/>
        <v>9.0480721887638449</v>
      </c>
      <c r="N120" s="98">
        <f t="shared" si="35"/>
        <v>0.36859447790282118</v>
      </c>
      <c r="P120" s="107" t="str">
        <f>IF(ISTEXT(VLOOKUP(A120,Table3[],3,FALSE)), VLOOKUP(A120,Table3[],3,FALSE),"")</f>
        <v/>
      </c>
      <c r="Q120" s="107" t="e">
        <f t="shared" si="25"/>
        <v>#N/A</v>
      </c>
    </row>
    <row r="121" spans="1:17" ht="14" x14ac:dyDescent="0.3">
      <c r="A121" s="2" t="str">
        <f>IFERROR(SMALL(Requests[Date],ROW(B121)-3),"")</f>
        <v/>
      </c>
      <c r="B121" s="3">
        <f>Requests[[#This Row],[Total number home visits completed on each day]]</f>
        <v>0</v>
      </c>
      <c r="I121" s="99">
        <f t="shared" si="31"/>
        <v>2.1698694277152559</v>
      </c>
      <c r="J121" s="92">
        <f t="shared" si="24"/>
        <v>4.708333333333333</v>
      </c>
      <c r="K121" s="92">
        <f t="shared" si="32"/>
        <v>11.217941616479102</v>
      </c>
      <c r="L121" s="92">
        <f t="shared" si="33"/>
        <v>-1.8012749498124352</v>
      </c>
      <c r="M121" s="92">
        <f t="shared" si="34"/>
        <v>9.0480721887638449</v>
      </c>
      <c r="N121" s="98">
        <f t="shared" si="35"/>
        <v>0.36859447790282118</v>
      </c>
      <c r="P121" s="107" t="str">
        <f>IF(ISTEXT(VLOOKUP(A121,Table3[],3,FALSE)), VLOOKUP(A121,Table3[],3,FALSE),"")</f>
        <v/>
      </c>
      <c r="Q121" s="107" t="e">
        <f t="shared" si="25"/>
        <v>#N/A</v>
      </c>
    </row>
    <row r="122" spans="1:17" ht="14" x14ac:dyDescent="0.3">
      <c r="A122" s="2" t="str">
        <f>IFERROR(SMALL(Requests[Date],ROW(B122)-3),"")</f>
        <v/>
      </c>
      <c r="B122" s="3">
        <f>Requests[[#This Row],[Total number home visits completed on each day]]</f>
        <v>0</v>
      </c>
      <c r="I122" s="99">
        <f t="shared" si="31"/>
        <v>2.1698694277152559</v>
      </c>
      <c r="J122" s="92">
        <f t="shared" si="24"/>
        <v>4.708333333333333</v>
      </c>
      <c r="K122" s="92">
        <f t="shared" si="32"/>
        <v>11.217941616479102</v>
      </c>
      <c r="L122" s="92">
        <f t="shared" si="33"/>
        <v>-1.8012749498124352</v>
      </c>
      <c r="M122" s="92">
        <f t="shared" si="34"/>
        <v>9.0480721887638449</v>
      </c>
      <c r="N122" s="98">
        <f t="shared" si="35"/>
        <v>0.36859447790282118</v>
      </c>
      <c r="P122" s="107" t="str">
        <f>IF(ISTEXT(VLOOKUP(A122,Table3[],3,FALSE)), VLOOKUP(A122,Table3[],3,FALSE),"")</f>
        <v/>
      </c>
      <c r="Q122" s="107" t="e">
        <f t="shared" si="25"/>
        <v>#N/A</v>
      </c>
    </row>
    <row r="123" spans="1:17" ht="14" x14ac:dyDescent="0.3">
      <c r="A123" s="2" t="str">
        <f>IFERROR(SMALL(Requests[Date],ROW(B123)-3),"")</f>
        <v/>
      </c>
      <c r="B123" s="3">
        <f>Requests[[#This Row],[Total number home visits completed on each day]]</f>
        <v>0</v>
      </c>
      <c r="I123" s="99">
        <f t="shared" si="31"/>
        <v>2.1698694277152559</v>
      </c>
      <c r="J123" s="92">
        <f t="shared" si="24"/>
        <v>4.708333333333333</v>
      </c>
      <c r="K123" s="92">
        <f t="shared" si="32"/>
        <v>11.217941616479102</v>
      </c>
      <c r="L123" s="92">
        <f t="shared" si="33"/>
        <v>-1.8012749498124352</v>
      </c>
      <c r="M123" s="92">
        <f t="shared" si="34"/>
        <v>9.0480721887638449</v>
      </c>
      <c r="N123" s="98">
        <f t="shared" si="35"/>
        <v>0.36859447790282118</v>
      </c>
      <c r="P123" s="107" t="str">
        <f>IF(ISTEXT(VLOOKUP(A123,Table3[],3,FALSE)), VLOOKUP(A123,Table3[],3,FALSE),"")</f>
        <v/>
      </c>
      <c r="Q123" s="107" t="e">
        <f t="shared" si="25"/>
        <v>#N/A</v>
      </c>
    </row>
    <row r="124" spans="1:17" ht="14" x14ac:dyDescent="0.3">
      <c r="A124" s="2" t="str">
        <f>IFERROR(SMALL(Requests[Date],ROW(B124)-3),"")</f>
        <v/>
      </c>
      <c r="B124" s="3">
        <f>Requests[[#This Row],[Total number home visits completed on each day]]</f>
        <v>0</v>
      </c>
      <c r="I124" s="99">
        <f t="shared" si="31"/>
        <v>2.1698694277152559</v>
      </c>
      <c r="J124" s="92">
        <f t="shared" si="24"/>
        <v>4.708333333333333</v>
      </c>
      <c r="K124" s="92">
        <f t="shared" si="32"/>
        <v>11.217941616479102</v>
      </c>
      <c r="L124" s="92">
        <f t="shared" si="33"/>
        <v>-1.8012749498124352</v>
      </c>
      <c r="M124" s="92">
        <f t="shared" si="34"/>
        <v>9.0480721887638449</v>
      </c>
      <c r="N124" s="98">
        <f t="shared" si="35"/>
        <v>0.36859447790282118</v>
      </c>
      <c r="P124" s="107" t="str">
        <f>IF(ISTEXT(VLOOKUP(A124,Table3[],3,FALSE)), VLOOKUP(A124,Table3[],3,FALSE),"")</f>
        <v/>
      </c>
      <c r="Q124" s="107" t="e">
        <f t="shared" si="25"/>
        <v>#N/A</v>
      </c>
    </row>
    <row r="125" spans="1:17" ht="14" x14ac:dyDescent="0.3">
      <c r="A125" s="2" t="str">
        <f>IFERROR(SMALL(Requests[Date],ROW(B125)-3),"")</f>
        <v/>
      </c>
      <c r="B125" s="3">
        <f>Requests[[#This Row],[Total number home visits completed on each day]]</f>
        <v>0</v>
      </c>
      <c r="I125" s="99">
        <f t="shared" si="31"/>
        <v>2.1698694277152559</v>
      </c>
      <c r="J125" s="92">
        <f t="shared" si="24"/>
        <v>4.708333333333333</v>
      </c>
      <c r="K125" s="92">
        <f t="shared" si="32"/>
        <v>11.217941616479102</v>
      </c>
      <c r="L125" s="92">
        <f t="shared" si="33"/>
        <v>-1.8012749498124352</v>
      </c>
      <c r="M125" s="92">
        <f t="shared" si="34"/>
        <v>9.0480721887638449</v>
      </c>
      <c r="N125" s="98">
        <f t="shared" si="35"/>
        <v>0.36859447790282118</v>
      </c>
      <c r="P125" s="107" t="str">
        <f>IF(ISTEXT(VLOOKUP(A125,Table3[],3,FALSE)), VLOOKUP(A125,Table3[],3,FALSE),"")</f>
        <v/>
      </c>
      <c r="Q125" s="107" t="e">
        <f t="shared" si="25"/>
        <v>#N/A</v>
      </c>
    </row>
    <row r="126" spans="1:17" ht="14" x14ac:dyDescent="0.3">
      <c r="A126" s="2" t="str">
        <f>IFERROR(SMALL(Requests[Date],ROW(B126)-3),"")</f>
        <v/>
      </c>
      <c r="B126" s="3">
        <f>Requests[[#This Row],[Total number home visits completed on each day]]</f>
        <v>0</v>
      </c>
      <c r="I126" s="99">
        <f t="shared" si="31"/>
        <v>2.1698694277152559</v>
      </c>
      <c r="J126" s="92">
        <f t="shared" si="24"/>
        <v>4.708333333333333</v>
      </c>
      <c r="K126" s="92">
        <f t="shared" si="32"/>
        <v>11.217941616479102</v>
      </c>
      <c r="L126" s="92">
        <f t="shared" si="33"/>
        <v>-1.8012749498124352</v>
      </c>
      <c r="M126" s="92">
        <f t="shared" si="34"/>
        <v>9.0480721887638449</v>
      </c>
      <c r="N126" s="98">
        <f t="shared" si="35"/>
        <v>0.36859447790282118</v>
      </c>
      <c r="P126" s="107" t="str">
        <f>IF(ISTEXT(VLOOKUP(A126,Table3[],3,FALSE)), VLOOKUP(A126,Table3[],3,FALSE),"")</f>
        <v/>
      </c>
      <c r="Q126" s="107" t="e">
        <f t="shared" si="25"/>
        <v>#N/A</v>
      </c>
    </row>
    <row r="127" spans="1:17" ht="14" x14ac:dyDescent="0.3">
      <c r="A127" s="2" t="str">
        <f>IFERROR(SMALL(Requests[Date],ROW(B127)-3),"")</f>
        <v/>
      </c>
      <c r="B127" s="3">
        <f>Requests[[#This Row],[Total number home visits completed on each day]]</f>
        <v>0</v>
      </c>
      <c r="I127" s="99">
        <f t="shared" si="31"/>
        <v>2.1698694277152559</v>
      </c>
      <c r="J127" s="92">
        <f t="shared" si="24"/>
        <v>4.708333333333333</v>
      </c>
      <c r="K127" s="92">
        <f t="shared" si="32"/>
        <v>11.217941616479102</v>
      </c>
      <c r="L127" s="92">
        <f t="shared" si="33"/>
        <v>-1.8012749498124352</v>
      </c>
      <c r="M127" s="92">
        <f t="shared" si="34"/>
        <v>9.0480721887638449</v>
      </c>
      <c r="N127" s="98">
        <f t="shared" si="35"/>
        <v>0.36859447790282118</v>
      </c>
      <c r="P127" s="107" t="str">
        <f>IF(ISTEXT(VLOOKUP(A127,Table3[],3,FALSE)), VLOOKUP(A127,Table3[],3,FALSE),"")</f>
        <v/>
      </c>
      <c r="Q127" s="107" t="e">
        <f t="shared" si="25"/>
        <v>#N/A</v>
      </c>
    </row>
    <row r="128" spans="1:17" ht="14" x14ac:dyDescent="0.3">
      <c r="A128" s="2" t="str">
        <f>IFERROR(SMALL(Requests[Date],ROW(B128)-3),"")</f>
        <v/>
      </c>
      <c r="B128" s="3">
        <f>Requests[[#This Row],[Total number home visits completed on each day]]</f>
        <v>0</v>
      </c>
      <c r="I128" s="99">
        <f t="shared" si="31"/>
        <v>2.1698694277152559</v>
      </c>
      <c r="J128" s="92">
        <f t="shared" si="24"/>
        <v>4.708333333333333</v>
      </c>
      <c r="K128" s="92">
        <f t="shared" si="32"/>
        <v>11.217941616479102</v>
      </c>
      <c r="L128" s="92">
        <f t="shared" si="33"/>
        <v>-1.8012749498124352</v>
      </c>
      <c r="M128" s="92">
        <f t="shared" si="34"/>
        <v>9.0480721887638449</v>
      </c>
      <c r="N128" s="98">
        <f t="shared" si="35"/>
        <v>0.36859447790282118</v>
      </c>
      <c r="P128" s="107" t="str">
        <f>IF(ISTEXT(VLOOKUP(A128,Table3[],3,FALSE)), VLOOKUP(A128,Table3[],3,FALSE),"")</f>
        <v/>
      </c>
      <c r="Q128" s="107" t="e">
        <f t="shared" si="25"/>
        <v>#N/A</v>
      </c>
    </row>
    <row r="129" spans="1:17" ht="14" x14ac:dyDescent="0.3">
      <c r="A129" s="2" t="str">
        <f>IFERROR(SMALL(Requests[Date],ROW(B129)-3),"")</f>
        <v/>
      </c>
      <c r="B129" s="3">
        <f>Requests[[#This Row],[Total number home visits completed on each day]]</f>
        <v>0</v>
      </c>
      <c r="I129" s="99">
        <f t="shared" si="31"/>
        <v>2.1698694277152559</v>
      </c>
      <c r="J129" s="92">
        <f t="shared" si="24"/>
        <v>4.708333333333333</v>
      </c>
      <c r="K129" s="92">
        <f t="shared" si="32"/>
        <v>11.217941616479102</v>
      </c>
      <c r="L129" s="92">
        <f t="shared" si="33"/>
        <v>-1.8012749498124352</v>
      </c>
      <c r="M129" s="92">
        <f t="shared" si="34"/>
        <v>9.0480721887638449</v>
      </c>
      <c r="N129" s="98">
        <f t="shared" si="35"/>
        <v>0.36859447790282118</v>
      </c>
      <c r="P129" s="107" t="str">
        <f>IF(ISTEXT(VLOOKUP(A129,Table3[],3,FALSE)), VLOOKUP(A129,Table3[],3,FALSE),"")</f>
        <v/>
      </c>
      <c r="Q129" s="107" t="e">
        <f t="shared" si="25"/>
        <v>#N/A</v>
      </c>
    </row>
    <row r="130" spans="1:17" ht="14" x14ac:dyDescent="0.3">
      <c r="A130" s="2" t="str">
        <f>IFERROR(SMALL(Requests[Date],ROW(B130)-3),"")</f>
        <v/>
      </c>
      <c r="B130" s="3">
        <f>Requests[[#This Row],[Total number home visits completed on each day]]</f>
        <v>0</v>
      </c>
      <c r="I130" s="99">
        <f t="shared" si="31"/>
        <v>2.1698694277152559</v>
      </c>
      <c r="J130" s="92">
        <f t="shared" si="24"/>
        <v>4.708333333333333</v>
      </c>
      <c r="K130" s="92">
        <f t="shared" si="32"/>
        <v>11.217941616479102</v>
      </c>
      <c r="L130" s="92">
        <f t="shared" si="33"/>
        <v>-1.8012749498124352</v>
      </c>
      <c r="M130" s="92">
        <f t="shared" si="34"/>
        <v>9.0480721887638449</v>
      </c>
      <c r="N130" s="98">
        <f t="shared" si="35"/>
        <v>0.36859447790282118</v>
      </c>
      <c r="P130" s="107" t="str">
        <f>IF(ISTEXT(VLOOKUP(A130,Table3[],3,FALSE)), VLOOKUP(A130,Table3[],3,FALSE),"")</f>
        <v/>
      </c>
      <c r="Q130" s="107" t="e">
        <f t="shared" si="25"/>
        <v>#N/A</v>
      </c>
    </row>
    <row r="131" spans="1:17" ht="14" x14ac:dyDescent="0.3">
      <c r="A131" s="2" t="str">
        <f>IFERROR(SMALL(Requests[Date],ROW(B131)-3),"")</f>
        <v/>
      </c>
      <c r="B131" s="3">
        <f>Requests[[#This Row],[Total number home visits completed on each day]]</f>
        <v>0</v>
      </c>
      <c r="I131" s="99">
        <f t="shared" si="31"/>
        <v>2.1698694277152559</v>
      </c>
      <c r="J131" s="92">
        <f t="shared" si="24"/>
        <v>4.708333333333333</v>
      </c>
      <c r="K131" s="92">
        <f t="shared" si="32"/>
        <v>11.217941616479102</v>
      </c>
      <c r="L131" s="92">
        <f t="shared" si="33"/>
        <v>-1.8012749498124352</v>
      </c>
      <c r="M131" s="92">
        <f t="shared" si="34"/>
        <v>9.0480721887638449</v>
      </c>
      <c r="N131" s="98">
        <f t="shared" si="35"/>
        <v>0.36859447790282118</v>
      </c>
      <c r="P131" s="107" t="str">
        <f>IF(ISTEXT(VLOOKUP(A131,Table3[],3,FALSE)), VLOOKUP(A131,Table3[],3,FALSE),"")</f>
        <v/>
      </c>
      <c r="Q131" s="107" t="e">
        <f t="shared" si="25"/>
        <v>#N/A</v>
      </c>
    </row>
    <row r="132" spans="1:17" ht="14" x14ac:dyDescent="0.3">
      <c r="A132" s="2" t="str">
        <f>IFERROR(SMALL(Requests[Date],ROW(B132)-3),"")</f>
        <v/>
      </c>
      <c r="B132" s="3">
        <f>Requests[[#This Row],[Total number home visits completed on each day]]</f>
        <v>0</v>
      </c>
      <c r="I132" s="99">
        <f t="shared" si="31"/>
        <v>2.1698694277152559</v>
      </c>
      <c r="J132" s="92">
        <f t="shared" ref="J132:J195" si="36">IFERROR(AVERAGE($B$4:$B$27),"")</f>
        <v>4.708333333333333</v>
      </c>
      <c r="K132" s="92">
        <f t="shared" si="32"/>
        <v>11.217941616479102</v>
      </c>
      <c r="L132" s="92">
        <f t="shared" si="33"/>
        <v>-1.8012749498124352</v>
      </c>
      <c r="M132" s="92">
        <f t="shared" si="34"/>
        <v>9.0480721887638449</v>
      </c>
      <c r="N132" s="98">
        <f t="shared" si="35"/>
        <v>0.36859447790282118</v>
      </c>
      <c r="P132" s="107" t="str">
        <f>IF(ISTEXT(VLOOKUP(A132,Table3[],3,FALSE)), VLOOKUP(A132,Table3[],3,FALSE),"")</f>
        <v/>
      </c>
      <c r="Q132" s="107" t="e">
        <f t="shared" si="25"/>
        <v>#N/A</v>
      </c>
    </row>
    <row r="133" spans="1:17" ht="14" x14ac:dyDescent="0.3">
      <c r="A133" s="2" t="str">
        <f>IFERROR(SMALL(Requests[Date],ROW(B133)-3),"")</f>
        <v/>
      </c>
      <c r="B133" s="3" t="e">
        <f>Requests[[#This Row],[Total number home visits completed on each day]]</f>
        <v>#VALUE!</v>
      </c>
      <c r="I133" s="99">
        <f t="shared" si="31"/>
        <v>2.1698694277152559</v>
      </c>
      <c r="J133" s="92">
        <f t="shared" si="36"/>
        <v>4.708333333333333</v>
      </c>
      <c r="K133" s="92">
        <f t="shared" si="32"/>
        <v>11.217941616479102</v>
      </c>
      <c r="L133" s="92">
        <f t="shared" si="33"/>
        <v>-1.8012749498124352</v>
      </c>
      <c r="M133" s="92">
        <f t="shared" si="34"/>
        <v>9.0480721887638449</v>
      </c>
      <c r="N133" s="98">
        <f t="shared" si="35"/>
        <v>0.36859447790282118</v>
      </c>
      <c r="P133" s="107" t="str">
        <f>IF(ISTEXT(VLOOKUP(A133,Table3[],3,FALSE)), VLOOKUP(A133,Table3[],3,FALSE),"")</f>
        <v/>
      </c>
      <c r="Q133" s="107" t="e">
        <f t="shared" ref="Q133:Q196" si="37">IF(P133&lt;&gt;"",B133,NA())</f>
        <v>#N/A</v>
      </c>
    </row>
    <row r="134" spans="1:17" ht="14" x14ac:dyDescent="0.3">
      <c r="A134" s="2" t="str">
        <f>IFERROR(SMALL(Requests[Date],ROW(B134)-3),"")</f>
        <v/>
      </c>
      <c r="B134" s="3" t="e">
        <f>Requests[[#This Row],[Total number home visits completed on each day]]</f>
        <v>#VALUE!</v>
      </c>
      <c r="I134" s="99">
        <f t="shared" si="31"/>
        <v>2.1698694277152559</v>
      </c>
      <c r="J134" s="92">
        <f t="shared" si="36"/>
        <v>4.708333333333333</v>
      </c>
      <c r="K134" s="92">
        <f t="shared" si="32"/>
        <v>11.217941616479102</v>
      </c>
      <c r="L134" s="92">
        <f t="shared" si="33"/>
        <v>-1.8012749498124352</v>
      </c>
      <c r="M134" s="92">
        <f t="shared" si="34"/>
        <v>9.0480721887638449</v>
      </c>
      <c r="N134" s="98">
        <f t="shared" si="35"/>
        <v>0.36859447790282118</v>
      </c>
      <c r="P134" s="107" t="str">
        <f>IF(ISTEXT(VLOOKUP(A134,Table3[],3,FALSE)), VLOOKUP(A134,Table3[],3,FALSE),"")</f>
        <v/>
      </c>
      <c r="Q134" s="107" t="e">
        <f t="shared" si="37"/>
        <v>#N/A</v>
      </c>
    </row>
    <row r="135" spans="1:17" ht="14" x14ac:dyDescent="0.3">
      <c r="A135" s="2" t="str">
        <f>IFERROR(SMALL(Requests[Date],ROW(B135)-3),"")</f>
        <v/>
      </c>
      <c r="B135" s="3" t="e">
        <f>Requests[[#This Row],[Total number home visits completed on each day]]</f>
        <v>#VALUE!</v>
      </c>
      <c r="I135" s="99">
        <f t="shared" si="31"/>
        <v>2.1698694277152559</v>
      </c>
      <c r="J135" s="92">
        <f t="shared" si="36"/>
        <v>4.708333333333333</v>
      </c>
      <c r="K135" s="92">
        <f t="shared" si="32"/>
        <v>11.217941616479102</v>
      </c>
      <c r="L135" s="92">
        <f t="shared" si="33"/>
        <v>-1.8012749498124352</v>
      </c>
      <c r="M135" s="92">
        <f t="shared" si="34"/>
        <v>9.0480721887638449</v>
      </c>
      <c r="N135" s="98">
        <f t="shared" si="35"/>
        <v>0.36859447790282118</v>
      </c>
      <c r="P135" s="107" t="str">
        <f>IF(ISTEXT(VLOOKUP(A135,Table3[],3,FALSE)), VLOOKUP(A135,Table3[],3,FALSE),"")</f>
        <v/>
      </c>
      <c r="Q135" s="107" t="e">
        <f t="shared" si="37"/>
        <v>#N/A</v>
      </c>
    </row>
    <row r="136" spans="1:17" ht="14" x14ac:dyDescent="0.3">
      <c r="A136" s="2" t="str">
        <f>IFERROR(SMALL(Requests[Date],ROW(B136)-3),"")</f>
        <v/>
      </c>
      <c r="B136" s="3" t="e">
        <f>Requests[[#This Row],[Total number home visits completed on each day]]</f>
        <v>#VALUE!</v>
      </c>
      <c r="I136" s="99">
        <f t="shared" si="31"/>
        <v>2.1698694277152559</v>
      </c>
      <c r="J136" s="92">
        <f t="shared" si="36"/>
        <v>4.708333333333333</v>
      </c>
      <c r="K136" s="92">
        <f t="shared" si="32"/>
        <v>11.217941616479102</v>
      </c>
      <c r="L136" s="92">
        <f t="shared" si="33"/>
        <v>-1.8012749498124352</v>
      </c>
      <c r="M136" s="92">
        <f t="shared" si="34"/>
        <v>9.0480721887638449</v>
      </c>
      <c r="N136" s="98">
        <f t="shared" si="35"/>
        <v>0.36859447790282118</v>
      </c>
      <c r="P136" s="107" t="str">
        <f>IF(ISTEXT(VLOOKUP(A136,Table3[],3,FALSE)), VLOOKUP(A136,Table3[],3,FALSE),"")</f>
        <v/>
      </c>
      <c r="Q136" s="107" t="e">
        <f t="shared" si="37"/>
        <v>#N/A</v>
      </c>
    </row>
    <row r="137" spans="1:17" ht="14" x14ac:dyDescent="0.3">
      <c r="A137" s="2" t="str">
        <f>IFERROR(SMALL(Requests[Date],ROW(B137)-3),"")</f>
        <v/>
      </c>
      <c r="B137" s="3" t="e">
        <f>Requests[[#This Row],[Total number home visits completed on each day]]</f>
        <v>#VALUE!</v>
      </c>
      <c r="I137" s="99">
        <f t="shared" si="31"/>
        <v>2.1698694277152559</v>
      </c>
      <c r="J137" s="92">
        <f t="shared" si="36"/>
        <v>4.708333333333333</v>
      </c>
      <c r="K137" s="92">
        <f t="shared" si="32"/>
        <v>11.217941616479102</v>
      </c>
      <c r="L137" s="92">
        <f t="shared" si="33"/>
        <v>-1.8012749498124352</v>
      </c>
      <c r="M137" s="92">
        <f t="shared" si="34"/>
        <v>9.0480721887638449</v>
      </c>
      <c r="N137" s="98">
        <f t="shared" si="35"/>
        <v>0.36859447790282118</v>
      </c>
      <c r="P137" s="107" t="str">
        <f>IF(ISTEXT(VLOOKUP(A137,Table3[],3,FALSE)), VLOOKUP(A137,Table3[],3,FALSE),"")</f>
        <v/>
      </c>
      <c r="Q137" s="107" t="e">
        <f t="shared" si="37"/>
        <v>#N/A</v>
      </c>
    </row>
    <row r="138" spans="1:17" ht="14" x14ac:dyDescent="0.3">
      <c r="A138" s="2" t="str">
        <f>IFERROR(SMALL(Requests[Date],ROW(B138)-3),"")</f>
        <v/>
      </c>
      <c r="B138" s="3" t="e">
        <f>Requests[[#This Row],[Total number home visits completed on each day]]</f>
        <v>#VALUE!</v>
      </c>
      <c r="I138" s="99">
        <f t="shared" si="31"/>
        <v>2.1698694277152559</v>
      </c>
      <c r="J138" s="92">
        <f t="shared" si="36"/>
        <v>4.708333333333333</v>
      </c>
      <c r="K138" s="92">
        <f t="shared" si="32"/>
        <v>11.217941616479102</v>
      </c>
      <c r="L138" s="92">
        <f t="shared" si="33"/>
        <v>-1.8012749498124352</v>
      </c>
      <c r="M138" s="92">
        <f t="shared" si="34"/>
        <v>9.0480721887638449</v>
      </c>
      <c r="N138" s="98">
        <f t="shared" si="35"/>
        <v>0.36859447790282118</v>
      </c>
      <c r="P138" s="107" t="str">
        <f>IF(ISTEXT(VLOOKUP(A138,Table3[],3,FALSE)), VLOOKUP(A138,Table3[],3,FALSE),"")</f>
        <v/>
      </c>
      <c r="Q138" s="107" t="e">
        <f t="shared" si="37"/>
        <v>#N/A</v>
      </c>
    </row>
    <row r="139" spans="1:17" ht="14" x14ac:dyDescent="0.3">
      <c r="A139" s="2" t="str">
        <f>IFERROR(SMALL(Requests[Date],ROW(B139)-3),"")</f>
        <v/>
      </c>
      <c r="B139" s="3" t="e">
        <f>Requests[[#This Row],[Total number home visits completed on each day]]</f>
        <v>#VALUE!</v>
      </c>
      <c r="I139" s="99">
        <f t="shared" si="31"/>
        <v>2.1698694277152559</v>
      </c>
      <c r="J139" s="92">
        <f t="shared" si="36"/>
        <v>4.708333333333333</v>
      </c>
      <c r="K139" s="92">
        <f t="shared" si="32"/>
        <v>11.217941616479102</v>
      </c>
      <c r="L139" s="92">
        <f t="shared" si="33"/>
        <v>-1.8012749498124352</v>
      </c>
      <c r="M139" s="92">
        <f t="shared" si="34"/>
        <v>9.0480721887638449</v>
      </c>
      <c r="N139" s="98">
        <f t="shared" si="35"/>
        <v>0.36859447790282118</v>
      </c>
      <c r="P139" s="107" t="str">
        <f>IF(ISTEXT(VLOOKUP(A139,Table3[],3,FALSE)), VLOOKUP(A139,Table3[],3,FALSE),"")</f>
        <v/>
      </c>
      <c r="Q139" s="107" t="e">
        <f t="shared" si="37"/>
        <v>#N/A</v>
      </c>
    </row>
    <row r="140" spans="1:17" ht="14" x14ac:dyDescent="0.3">
      <c r="A140" s="2" t="str">
        <f>IFERROR(SMALL(Requests[Date],ROW(B140)-3),"")</f>
        <v/>
      </c>
      <c r="B140" s="3" t="e">
        <f>Requests[[#This Row],[Total number home visits completed on each day]]</f>
        <v>#VALUE!</v>
      </c>
      <c r="I140" s="99">
        <f t="shared" si="31"/>
        <v>2.1698694277152559</v>
      </c>
      <c r="J140" s="92">
        <f t="shared" si="36"/>
        <v>4.708333333333333</v>
      </c>
      <c r="K140" s="92">
        <f t="shared" si="32"/>
        <v>11.217941616479102</v>
      </c>
      <c r="L140" s="92">
        <f t="shared" si="33"/>
        <v>-1.8012749498124352</v>
      </c>
      <c r="M140" s="92">
        <f t="shared" si="34"/>
        <v>9.0480721887638449</v>
      </c>
      <c r="N140" s="98">
        <f t="shared" si="35"/>
        <v>0.36859447790282118</v>
      </c>
      <c r="P140" s="107" t="str">
        <f>IF(ISTEXT(VLOOKUP(A140,Table3[],3,FALSE)), VLOOKUP(A140,Table3[],3,FALSE),"")</f>
        <v/>
      </c>
      <c r="Q140" s="107" t="e">
        <f t="shared" si="37"/>
        <v>#N/A</v>
      </c>
    </row>
    <row r="141" spans="1:17" ht="14" x14ac:dyDescent="0.3">
      <c r="A141" s="2" t="str">
        <f>IFERROR(SMALL(Requests[Date],ROW(B141)-3),"")</f>
        <v/>
      </c>
      <c r="B141" s="3" t="e">
        <f>Requests[[#This Row],[Total number home visits completed on each day]]</f>
        <v>#VALUE!</v>
      </c>
      <c r="I141" s="99">
        <f t="shared" si="31"/>
        <v>2.1698694277152559</v>
      </c>
      <c r="J141" s="92">
        <f t="shared" si="36"/>
        <v>4.708333333333333</v>
      </c>
      <c r="K141" s="92">
        <f t="shared" si="32"/>
        <v>11.217941616479102</v>
      </c>
      <c r="L141" s="92">
        <f t="shared" si="33"/>
        <v>-1.8012749498124352</v>
      </c>
      <c r="M141" s="92">
        <f t="shared" si="34"/>
        <v>9.0480721887638449</v>
      </c>
      <c r="N141" s="98">
        <f t="shared" si="35"/>
        <v>0.36859447790282118</v>
      </c>
      <c r="P141" s="107" t="str">
        <f>IF(ISTEXT(VLOOKUP(A141,Table3[],3,FALSE)), VLOOKUP(A141,Table3[],3,FALSE),"")</f>
        <v/>
      </c>
      <c r="Q141" s="107" t="e">
        <f t="shared" si="37"/>
        <v>#N/A</v>
      </c>
    </row>
    <row r="142" spans="1:17" ht="14" x14ac:dyDescent="0.3">
      <c r="A142" s="2" t="str">
        <f>IFERROR(SMALL(Requests[Date],ROW(B142)-3),"")</f>
        <v/>
      </c>
      <c r="B142" s="3" t="e">
        <f>Requests[[#This Row],[Total number home visits completed on each day]]</f>
        <v>#VALUE!</v>
      </c>
      <c r="I142" s="99">
        <f t="shared" si="31"/>
        <v>2.1698694277152559</v>
      </c>
      <c r="J142" s="92">
        <f t="shared" si="36"/>
        <v>4.708333333333333</v>
      </c>
      <c r="K142" s="92">
        <f t="shared" si="32"/>
        <v>11.217941616479102</v>
      </c>
      <c r="L142" s="92">
        <f t="shared" si="33"/>
        <v>-1.8012749498124352</v>
      </c>
      <c r="M142" s="92">
        <f t="shared" si="34"/>
        <v>9.0480721887638449</v>
      </c>
      <c r="N142" s="98">
        <f t="shared" si="35"/>
        <v>0.36859447790282118</v>
      </c>
      <c r="P142" s="107" t="str">
        <f>IF(ISTEXT(VLOOKUP(A142,Table3[],3,FALSE)), VLOOKUP(A142,Table3[],3,FALSE),"")</f>
        <v/>
      </c>
      <c r="Q142" s="107" t="e">
        <f t="shared" si="37"/>
        <v>#N/A</v>
      </c>
    </row>
    <row r="143" spans="1:17" ht="14" x14ac:dyDescent="0.3">
      <c r="A143" s="2" t="str">
        <f>IFERROR(SMALL(Requests[Date],ROW(B143)-3),"")</f>
        <v/>
      </c>
      <c r="B143" s="3" t="e">
        <f>Requests[[#This Row],[Total number home visits completed on each day]]</f>
        <v>#VALUE!</v>
      </c>
      <c r="I143" s="99">
        <f t="shared" si="31"/>
        <v>2.1698694277152559</v>
      </c>
      <c r="J143" s="92">
        <f t="shared" si="36"/>
        <v>4.708333333333333</v>
      </c>
      <c r="K143" s="92">
        <f t="shared" si="32"/>
        <v>11.217941616479102</v>
      </c>
      <c r="L143" s="92">
        <f t="shared" si="33"/>
        <v>-1.8012749498124352</v>
      </c>
      <c r="M143" s="92">
        <f t="shared" si="34"/>
        <v>9.0480721887638449</v>
      </c>
      <c r="N143" s="98">
        <f t="shared" si="35"/>
        <v>0.36859447790282118</v>
      </c>
      <c r="P143" s="107" t="str">
        <f>IF(ISTEXT(VLOOKUP(A143,Table3[],3,FALSE)), VLOOKUP(A143,Table3[],3,FALSE),"")</f>
        <v/>
      </c>
      <c r="Q143" s="107" t="e">
        <f t="shared" si="37"/>
        <v>#N/A</v>
      </c>
    </row>
    <row r="144" spans="1:17" ht="14" x14ac:dyDescent="0.3">
      <c r="A144" s="2" t="str">
        <f>IFERROR(SMALL(Requests[Date],ROW(B144)-3),"")</f>
        <v/>
      </c>
      <c r="B144" s="3" t="e">
        <f>Requests[[#This Row],[Total number home visits completed on each day]]</f>
        <v>#VALUE!</v>
      </c>
      <c r="I144" s="99">
        <f t="shared" si="31"/>
        <v>2.1698694277152559</v>
      </c>
      <c r="J144" s="92">
        <f t="shared" si="36"/>
        <v>4.708333333333333</v>
      </c>
      <c r="K144" s="92">
        <f t="shared" si="32"/>
        <v>11.217941616479102</v>
      </c>
      <c r="L144" s="92">
        <f t="shared" si="33"/>
        <v>-1.8012749498124352</v>
      </c>
      <c r="M144" s="92">
        <f t="shared" si="34"/>
        <v>9.0480721887638449</v>
      </c>
      <c r="N144" s="98">
        <f t="shared" si="35"/>
        <v>0.36859447790282118</v>
      </c>
      <c r="P144" s="107" t="str">
        <f>IF(ISTEXT(VLOOKUP(A144,Table3[],3,FALSE)), VLOOKUP(A144,Table3[],3,FALSE),"")</f>
        <v/>
      </c>
      <c r="Q144" s="107" t="e">
        <f t="shared" si="37"/>
        <v>#N/A</v>
      </c>
    </row>
    <row r="145" spans="1:17" ht="14" x14ac:dyDescent="0.3">
      <c r="A145" s="2" t="str">
        <f>IFERROR(SMALL(Requests[Date],ROW(B145)-3),"")</f>
        <v/>
      </c>
      <c r="B145" s="3" t="e">
        <f>Requests[[#This Row],[Total number home visits completed on each day]]</f>
        <v>#VALUE!</v>
      </c>
      <c r="I145" s="99">
        <f t="shared" si="31"/>
        <v>2.1698694277152559</v>
      </c>
      <c r="J145" s="92">
        <f t="shared" si="36"/>
        <v>4.708333333333333</v>
      </c>
      <c r="K145" s="92">
        <f t="shared" si="32"/>
        <v>11.217941616479102</v>
      </c>
      <c r="L145" s="92">
        <f t="shared" si="33"/>
        <v>-1.8012749498124352</v>
      </c>
      <c r="M145" s="92">
        <f t="shared" si="34"/>
        <v>9.0480721887638449</v>
      </c>
      <c r="N145" s="98">
        <f t="shared" si="35"/>
        <v>0.36859447790282118</v>
      </c>
      <c r="P145" s="107" t="str">
        <f>IF(ISTEXT(VLOOKUP(A145,Table3[],3,FALSE)), VLOOKUP(A145,Table3[],3,FALSE),"")</f>
        <v/>
      </c>
      <c r="Q145" s="107" t="e">
        <f t="shared" si="37"/>
        <v>#N/A</v>
      </c>
    </row>
    <row r="146" spans="1:17" ht="14" x14ac:dyDescent="0.3">
      <c r="A146" s="2" t="str">
        <f>IFERROR(SMALL(Requests[Date],ROW(B146)-3),"")</f>
        <v/>
      </c>
      <c r="B146" s="3" t="e">
        <f>Requests[[#This Row],[Total number home visits completed on each day]]</f>
        <v>#VALUE!</v>
      </c>
      <c r="I146" s="99">
        <f t="shared" si="31"/>
        <v>2.1698694277152559</v>
      </c>
      <c r="J146" s="92">
        <f t="shared" si="36"/>
        <v>4.708333333333333</v>
      </c>
      <c r="K146" s="92">
        <f t="shared" si="32"/>
        <v>11.217941616479102</v>
      </c>
      <c r="L146" s="92">
        <f t="shared" si="33"/>
        <v>-1.8012749498124352</v>
      </c>
      <c r="M146" s="92">
        <f t="shared" si="34"/>
        <v>9.0480721887638449</v>
      </c>
      <c r="N146" s="98">
        <f t="shared" si="35"/>
        <v>0.36859447790282118</v>
      </c>
      <c r="P146" s="107" t="str">
        <f>IF(ISTEXT(VLOOKUP(A146,Table3[],3,FALSE)), VLOOKUP(A146,Table3[],3,FALSE),"")</f>
        <v/>
      </c>
      <c r="Q146" s="107" t="e">
        <f t="shared" si="37"/>
        <v>#N/A</v>
      </c>
    </row>
    <row r="147" spans="1:17" ht="14" x14ac:dyDescent="0.3">
      <c r="A147" s="2" t="str">
        <f>IFERROR(SMALL(Requests[Date],ROW(B147)-3),"")</f>
        <v/>
      </c>
      <c r="B147" s="3" t="e">
        <f>Requests[[#This Row],[Total number home visits completed on each day]]</f>
        <v>#VALUE!</v>
      </c>
      <c r="I147" s="99">
        <f t="shared" si="31"/>
        <v>2.1698694277152559</v>
      </c>
      <c r="J147" s="92">
        <f t="shared" si="36"/>
        <v>4.708333333333333</v>
      </c>
      <c r="K147" s="92">
        <f t="shared" si="32"/>
        <v>11.217941616479102</v>
      </c>
      <c r="L147" s="92">
        <f t="shared" si="33"/>
        <v>-1.8012749498124352</v>
      </c>
      <c r="M147" s="92">
        <f t="shared" si="34"/>
        <v>9.0480721887638449</v>
      </c>
      <c r="N147" s="98">
        <f t="shared" si="35"/>
        <v>0.36859447790282118</v>
      </c>
      <c r="P147" s="107" t="str">
        <f>IF(ISTEXT(VLOOKUP(A147,Table3[],3,FALSE)), VLOOKUP(A147,Table3[],3,FALSE),"")</f>
        <v/>
      </c>
      <c r="Q147" s="107" t="e">
        <f t="shared" si="37"/>
        <v>#N/A</v>
      </c>
    </row>
    <row r="148" spans="1:17" ht="14" x14ac:dyDescent="0.3">
      <c r="A148" s="2" t="str">
        <f>IFERROR(SMALL(Requests[Date],ROW(B148)-3),"")</f>
        <v/>
      </c>
      <c r="B148" s="3" t="e">
        <f>Requests[[#This Row],[Total number home visits completed on each day]]</f>
        <v>#VALUE!</v>
      </c>
      <c r="I148" s="99">
        <f t="shared" si="31"/>
        <v>2.1698694277152559</v>
      </c>
      <c r="J148" s="92">
        <f t="shared" si="36"/>
        <v>4.708333333333333</v>
      </c>
      <c r="K148" s="92">
        <f t="shared" si="32"/>
        <v>11.217941616479102</v>
      </c>
      <c r="L148" s="92">
        <f t="shared" si="33"/>
        <v>-1.8012749498124352</v>
      </c>
      <c r="M148" s="92">
        <f t="shared" si="34"/>
        <v>9.0480721887638449</v>
      </c>
      <c r="N148" s="98">
        <f t="shared" si="35"/>
        <v>0.36859447790282118</v>
      </c>
      <c r="P148" s="107" t="str">
        <f>IF(ISTEXT(VLOOKUP(A148,Table3[],3,FALSE)), VLOOKUP(A148,Table3[],3,FALSE),"")</f>
        <v/>
      </c>
      <c r="Q148" s="107" t="e">
        <f t="shared" si="37"/>
        <v>#N/A</v>
      </c>
    </row>
    <row r="149" spans="1:17" ht="14" x14ac:dyDescent="0.3">
      <c r="A149" s="2" t="str">
        <f>IFERROR(SMALL(Requests[Date],ROW(B149)-3),"")</f>
        <v/>
      </c>
      <c r="B149" s="3" t="e">
        <f>Requests[[#This Row],[Total number home visits completed on each day]]</f>
        <v>#VALUE!</v>
      </c>
      <c r="I149" s="99">
        <f t="shared" si="31"/>
        <v>2.1698694277152559</v>
      </c>
      <c r="J149" s="92">
        <f t="shared" si="36"/>
        <v>4.708333333333333</v>
      </c>
      <c r="K149" s="92">
        <f t="shared" si="32"/>
        <v>11.217941616479102</v>
      </c>
      <c r="L149" s="92">
        <f t="shared" si="33"/>
        <v>-1.8012749498124352</v>
      </c>
      <c r="M149" s="92">
        <f t="shared" si="34"/>
        <v>9.0480721887638449</v>
      </c>
      <c r="N149" s="98">
        <f t="shared" si="35"/>
        <v>0.36859447790282118</v>
      </c>
      <c r="P149" s="107" t="str">
        <f>IF(ISTEXT(VLOOKUP(A149,Table3[],3,FALSE)), VLOOKUP(A149,Table3[],3,FALSE),"")</f>
        <v/>
      </c>
      <c r="Q149" s="107" t="e">
        <f t="shared" si="37"/>
        <v>#N/A</v>
      </c>
    </row>
    <row r="150" spans="1:17" ht="14" x14ac:dyDescent="0.3">
      <c r="A150" s="2" t="str">
        <f>IFERROR(SMALL(Requests[Date],ROW(B150)-3),"")</f>
        <v/>
      </c>
      <c r="B150" s="3" t="e">
        <f>Requests[[#This Row],[Total number home visits completed on each day]]</f>
        <v>#VALUE!</v>
      </c>
      <c r="I150" s="99">
        <f t="shared" si="31"/>
        <v>2.1698694277152559</v>
      </c>
      <c r="J150" s="92">
        <f t="shared" si="36"/>
        <v>4.708333333333333</v>
      </c>
      <c r="K150" s="92">
        <f t="shared" si="32"/>
        <v>11.217941616479102</v>
      </c>
      <c r="L150" s="92">
        <f t="shared" si="33"/>
        <v>-1.8012749498124352</v>
      </c>
      <c r="M150" s="92">
        <f t="shared" si="34"/>
        <v>9.0480721887638449</v>
      </c>
      <c r="N150" s="98">
        <f t="shared" si="35"/>
        <v>0.36859447790282118</v>
      </c>
      <c r="P150" s="107" t="str">
        <f>IF(ISTEXT(VLOOKUP(A150,Table3[],3,FALSE)), VLOOKUP(A150,Table3[],3,FALSE),"")</f>
        <v/>
      </c>
      <c r="Q150" s="107" t="e">
        <f t="shared" si="37"/>
        <v>#N/A</v>
      </c>
    </row>
    <row r="151" spans="1:17" ht="14" x14ac:dyDescent="0.3">
      <c r="B151" s="3" t="e">
        <f>Requests[[#This Row],[Total number home visits completed on each day]]</f>
        <v>#VALUE!</v>
      </c>
      <c r="I151" s="99">
        <f t="shared" si="31"/>
        <v>2.1698694277152559</v>
      </c>
      <c r="J151" s="92">
        <f t="shared" si="36"/>
        <v>4.708333333333333</v>
      </c>
      <c r="K151" s="92">
        <f t="shared" si="32"/>
        <v>11.217941616479102</v>
      </c>
      <c r="L151" s="92">
        <f t="shared" si="33"/>
        <v>-1.8012749498124352</v>
      </c>
      <c r="M151" s="92">
        <f t="shared" si="34"/>
        <v>9.0480721887638449</v>
      </c>
      <c r="N151" s="98">
        <f t="shared" si="35"/>
        <v>0.36859447790282118</v>
      </c>
      <c r="P151" s="107" t="str">
        <f>IF(ISTEXT(VLOOKUP(A151,Table3[],3,FALSE)), VLOOKUP(A151,Table3[],3,FALSE),"")</f>
        <v/>
      </c>
      <c r="Q151" s="107" t="e">
        <f t="shared" si="37"/>
        <v>#N/A</v>
      </c>
    </row>
    <row r="152" spans="1:17" ht="14" x14ac:dyDescent="0.3">
      <c r="B152" s="3" t="e">
        <f>Requests[[#This Row],[Total number home visits completed on each day]]</f>
        <v>#VALUE!</v>
      </c>
      <c r="I152" s="99">
        <f t="shared" si="31"/>
        <v>2.1698694277152559</v>
      </c>
      <c r="J152" s="92">
        <f t="shared" si="36"/>
        <v>4.708333333333333</v>
      </c>
      <c r="K152" s="92">
        <f t="shared" si="32"/>
        <v>11.217941616479102</v>
      </c>
      <c r="L152" s="92">
        <f t="shared" si="33"/>
        <v>-1.8012749498124352</v>
      </c>
      <c r="M152" s="92">
        <f t="shared" si="34"/>
        <v>9.0480721887638449</v>
      </c>
      <c r="N152" s="98">
        <f t="shared" si="35"/>
        <v>0.36859447790282118</v>
      </c>
      <c r="P152" s="107" t="str">
        <f>IF(ISTEXT(VLOOKUP(A152,Table3[],3,FALSE)), VLOOKUP(A152,Table3[],3,FALSE),"")</f>
        <v/>
      </c>
      <c r="Q152" s="107" t="e">
        <f t="shared" si="37"/>
        <v>#N/A</v>
      </c>
    </row>
    <row r="153" spans="1:17" ht="14" x14ac:dyDescent="0.3">
      <c r="B153" s="3" t="e">
        <f>Requests[[#This Row],[Total number home visits completed on each day]]</f>
        <v>#VALUE!</v>
      </c>
      <c r="I153" s="99">
        <f t="shared" si="31"/>
        <v>2.1698694277152559</v>
      </c>
      <c r="J153" s="92">
        <f t="shared" si="36"/>
        <v>4.708333333333333</v>
      </c>
      <c r="K153" s="92">
        <f t="shared" si="32"/>
        <v>11.217941616479102</v>
      </c>
      <c r="L153" s="92">
        <f t="shared" si="33"/>
        <v>-1.8012749498124352</v>
      </c>
      <c r="M153" s="92">
        <f t="shared" si="34"/>
        <v>9.0480721887638449</v>
      </c>
      <c r="N153" s="98">
        <f t="shared" si="35"/>
        <v>0.36859447790282118</v>
      </c>
      <c r="P153" s="107" t="str">
        <f>IF(ISTEXT(VLOOKUP(A153,Table3[],3,FALSE)), VLOOKUP(A153,Table3[],3,FALSE),"")</f>
        <v/>
      </c>
      <c r="Q153" s="107" t="e">
        <f t="shared" si="37"/>
        <v>#N/A</v>
      </c>
    </row>
    <row r="154" spans="1:17" ht="14" x14ac:dyDescent="0.3">
      <c r="B154" s="3" t="e">
        <f>Requests[[#This Row],[Total number home visits completed on each day]]</f>
        <v>#VALUE!</v>
      </c>
      <c r="I154" s="99">
        <f t="shared" si="31"/>
        <v>2.1698694277152559</v>
      </c>
      <c r="J154" s="92">
        <f t="shared" si="36"/>
        <v>4.708333333333333</v>
      </c>
      <c r="K154" s="92">
        <f t="shared" si="32"/>
        <v>11.217941616479102</v>
      </c>
      <c r="L154" s="92">
        <f t="shared" si="33"/>
        <v>-1.8012749498124352</v>
      </c>
      <c r="M154" s="92">
        <f t="shared" si="34"/>
        <v>9.0480721887638449</v>
      </c>
      <c r="N154" s="98">
        <f t="shared" si="35"/>
        <v>0.36859447790282118</v>
      </c>
      <c r="P154" s="107" t="str">
        <f>IF(ISTEXT(VLOOKUP(A154,Table3[],3,FALSE)), VLOOKUP(A154,Table3[],3,FALSE),"")</f>
        <v/>
      </c>
      <c r="Q154" s="107" t="e">
        <f t="shared" si="37"/>
        <v>#N/A</v>
      </c>
    </row>
    <row r="155" spans="1:17" ht="14" x14ac:dyDescent="0.3">
      <c r="B155" s="3" t="e">
        <f>Requests[[#This Row],[Total number home visits completed on each day]]</f>
        <v>#VALUE!</v>
      </c>
      <c r="I155" s="99">
        <f t="shared" si="31"/>
        <v>2.1698694277152559</v>
      </c>
      <c r="J155" s="92">
        <f t="shared" si="36"/>
        <v>4.708333333333333</v>
      </c>
      <c r="K155" s="92">
        <f t="shared" si="32"/>
        <v>11.217941616479102</v>
      </c>
      <c r="L155" s="92">
        <f t="shared" si="33"/>
        <v>-1.8012749498124352</v>
      </c>
      <c r="M155" s="92">
        <f t="shared" si="34"/>
        <v>9.0480721887638449</v>
      </c>
      <c r="N155" s="98">
        <f t="shared" si="35"/>
        <v>0.36859447790282118</v>
      </c>
      <c r="P155" s="107" t="str">
        <f>IF(ISTEXT(VLOOKUP(A155,Table3[],3,FALSE)), VLOOKUP(A155,Table3[],3,FALSE),"")</f>
        <v/>
      </c>
      <c r="Q155" s="107" t="e">
        <f t="shared" si="37"/>
        <v>#N/A</v>
      </c>
    </row>
    <row r="156" spans="1:17" ht="14" x14ac:dyDescent="0.3">
      <c r="B156" s="3" t="e">
        <f>Requests[[#This Row],[Total number home visits completed on each day]]</f>
        <v>#VALUE!</v>
      </c>
      <c r="I156" s="99">
        <f t="shared" si="31"/>
        <v>2.1698694277152559</v>
      </c>
      <c r="J156" s="92">
        <f t="shared" si="36"/>
        <v>4.708333333333333</v>
      </c>
      <c r="K156" s="92">
        <f t="shared" si="32"/>
        <v>11.217941616479102</v>
      </c>
      <c r="L156" s="92">
        <f t="shared" si="33"/>
        <v>-1.8012749498124352</v>
      </c>
      <c r="M156" s="92">
        <f t="shared" si="34"/>
        <v>9.0480721887638449</v>
      </c>
      <c r="N156" s="98">
        <f t="shared" si="35"/>
        <v>0.36859447790282118</v>
      </c>
      <c r="P156" s="107" t="str">
        <f>IF(ISTEXT(VLOOKUP(A156,Table3[],3,FALSE)), VLOOKUP(A156,Table3[],3,FALSE),"")</f>
        <v/>
      </c>
      <c r="Q156" s="107" t="e">
        <f t="shared" si="37"/>
        <v>#N/A</v>
      </c>
    </row>
    <row r="157" spans="1:17" ht="14" x14ac:dyDescent="0.3">
      <c r="B157" s="3" t="e">
        <f>Requests[[#This Row],[Total number home visits completed on each day]]</f>
        <v>#VALUE!</v>
      </c>
      <c r="I157" s="99">
        <f t="shared" si="31"/>
        <v>2.1698694277152559</v>
      </c>
      <c r="J157" s="92">
        <f t="shared" si="36"/>
        <v>4.708333333333333</v>
      </c>
      <c r="K157" s="92">
        <f t="shared" si="32"/>
        <v>11.217941616479102</v>
      </c>
      <c r="L157" s="92">
        <f t="shared" si="33"/>
        <v>-1.8012749498124352</v>
      </c>
      <c r="M157" s="92">
        <f t="shared" si="34"/>
        <v>9.0480721887638449</v>
      </c>
      <c r="N157" s="98">
        <f t="shared" si="35"/>
        <v>0.36859447790282118</v>
      </c>
      <c r="P157" s="107" t="str">
        <f>IF(ISTEXT(VLOOKUP(A157,Table3[],3,FALSE)), VLOOKUP(A157,Table3[],3,FALSE),"")</f>
        <v/>
      </c>
      <c r="Q157" s="107" t="e">
        <f t="shared" si="37"/>
        <v>#N/A</v>
      </c>
    </row>
    <row r="158" spans="1:17" ht="14" x14ac:dyDescent="0.3">
      <c r="B158" s="3" t="e">
        <f>Requests[[#This Row],[Total number home visits completed on each day]]</f>
        <v>#VALUE!</v>
      </c>
      <c r="I158" s="99">
        <f t="shared" si="31"/>
        <v>2.1698694277152559</v>
      </c>
      <c r="J158" s="92">
        <f t="shared" si="36"/>
        <v>4.708333333333333</v>
      </c>
      <c r="K158" s="92">
        <f t="shared" si="32"/>
        <v>11.217941616479102</v>
      </c>
      <c r="L158" s="92">
        <f t="shared" si="33"/>
        <v>-1.8012749498124352</v>
      </c>
      <c r="M158" s="92">
        <f t="shared" si="34"/>
        <v>9.0480721887638449</v>
      </c>
      <c r="N158" s="98">
        <f t="shared" si="35"/>
        <v>0.36859447790282118</v>
      </c>
      <c r="P158" s="107" t="str">
        <f>IF(ISTEXT(VLOOKUP(A158,Table3[],3,FALSE)), VLOOKUP(A158,Table3[],3,FALSE),"")</f>
        <v/>
      </c>
      <c r="Q158" s="107" t="e">
        <f t="shared" si="37"/>
        <v>#N/A</v>
      </c>
    </row>
    <row r="159" spans="1:17" ht="14" x14ac:dyDescent="0.3">
      <c r="B159" s="3" t="e">
        <f>Requests[[#This Row],[Total number home visits completed on each day]]</f>
        <v>#VALUE!</v>
      </c>
      <c r="I159" s="99">
        <f t="shared" si="31"/>
        <v>2.1698694277152559</v>
      </c>
      <c r="J159" s="92">
        <f t="shared" si="36"/>
        <v>4.708333333333333</v>
      </c>
      <c r="K159" s="92">
        <f t="shared" si="32"/>
        <v>11.217941616479102</v>
      </c>
      <c r="L159" s="92">
        <f t="shared" si="33"/>
        <v>-1.8012749498124352</v>
      </c>
      <c r="M159" s="92">
        <f t="shared" si="34"/>
        <v>9.0480721887638449</v>
      </c>
      <c r="N159" s="98">
        <f t="shared" si="35"/>
        <v>0.36859447790282118</v>
      </c>
      <c r="P159" s="107" t="str">
        <f>IF(ISTEXT(VLOOKUP(A159,Table3[],3,FALSE)), VLOOKUP(A159,Table3[],3,FALSE),"")</f>
        <v/>
      </c>
      <c r="Q159" s="107" t="e">
        <f t="shared" si="37"/>
        <v>#N/A</v>
      </c>
    </row>
    <row r="160" spans="1:17" ht="14" x14ac:dyDescent="0.3">
      <c r="B160" s="3" t="e">
        <f>Requests[[#This Row],[Total number home visits completed on each day]]</f>
        <v>#VALUE!</v>
      </c>
      <c r="I160" s="99">
        <f t="shared" si="31"/>
        <v>2.1698694277152559</v>
      </c>
      <c r="J160" s="92">
        <f t="shared" si="36"/>
        <v>4.708333333333333</v>
      </c>
      <c r="K160" s="92">
        <f t="shared" si="32"/>
        <v>11.217941616479102</v>
      </c>
      <c r="L160" s="92">
        <f t="shared" si="33"/>
        <v>-1.8012749498124352</v>
      </c>
      <c r="M160" s="92">
        <f t="shared" si="34"/>
        <v>9.0480721887638449</v>
      </c>
      <c r="N160" s="98">
        <f t="shared" si="35"/>
        <v>0.36859447790282118</v>
      </c>
      <c r="P160" s="107" t="str">
        <f>IF(ISTEXT(VLOOKUP(A160,Table3[],3,FALSE)), VLOOKUP(A160,Table3[],3,FALSE),"")</f>
        <v/>
      </c>
      <c r="Q160" s="107" t="e">
        <f t="shared" si="37"/>
        <v>#N/A</v>
      </c>
    </row>
    <row r="161" spans="2:17" ht="14" x14ac:dyDescent="0.3">
      <c r="B161" s="3" t="e">
        <f>Requests[[#This Row],[Total number home visits completed on each day]]</f>
        <v>#VALUE!</v>
      </c>
      <c r="I161" s="99">
        <f t="shared" si="31"/>
        <v>2.1698694277152559</v>
      </c>
      <c r="J161" s="92">
        <f t="shared" si="36"/>
        <v>4.708333333333333</v>
      </c>
      <c r="K161" s="92">
        <f t="shared" si="32"/>
        <v>11.217941616479102</v>
      </c>
      <c r="L161" s="92">
        <f t="shared" si="33"/>
        <v>-1.8012749498124352</v>
      </c>
      <c r="M161" s="92">
        <f t="shared" si="34"/>
        <v>9.0480721887638449</v>
      </c>
      <c r="N161" s="98">
        <f t="shared" si="35"/>
        <v>0.36859447790282118</v>
      </c>
      <c r="P161" s="107" t="str">
        <f>IF(ISTEXT(VLOOKUP(A161,Table3[],3,FALSE)), VLOOKUP(A161,Table3[],3,FALSE),"")</f>
        <v/>
      </c>
      <c r="Q161" s="107" t="e">
        <f t="shared" si="37"/>
        <v>#N/A</v>
      </c>
    </row>
    <row r="162" spans="2:17" ht="14" x14ac:dyDescent="0.3">
      <c r="B162" s="3" t="e">
        <f>Requests[[#This Row],[Total number home visits completed on each day]]</f>
        <v>#VALUE!</v>
      </c>
      <c r="I162" s="99">
        <f t="shared" si="31"/>
        <v>2.1698694277152559</v>
      </c>
      <c r="J162" s="92">
        <f t="shared" si="36"/>
        <v>4.708333333333333</v>
      </c>
      <c r="K162" s="92">
        <f t="shared" si="32"/>
        <v>11.217941616479102</v>
      </c>
      <c r="L162" s="92">
        <f t="shared" si="33"/>
        <v>-1.8012749498124352</v>
      </c>
      <c r="M162" s="92">
        <f t="shared" si="34"/>
        <v>9.0480721887638449</v>
      </c>
      <c r="N162" s="98">
        <f t="shared" si="35"/>
        <v>0.36859447790282118</v>
      </c>
      <c r="P162" s="107" t="str">
        <f>IF(ISTEXT(VLOOKUP(A162,Table3[],3,FALSE)), VLOOKUP(A162,Table3[],3,FALSE),"")</f>
        <v/>
      </c>
      <c r="Q162" s="107" t="e">
        <f t="shared" si="37"/>
        <v>#N/A</v>
      </c>
    </row>
    <row r="163" spans="2:17" ht="14" x14ac:dyDescent="0.3">
      <c r="B163" s="3" t="e">
        <f>Requests[[#This Row],[Total number home visits completed on each day]]</f>
        <v>#VALUE!</v>
      </c>
      <c r="I163" s="99">
        <f t="shared" si="31"/>
        <v>2.1698694277152559</v>
      </c>
      <c r="J163" s="92">
        <f t="shared" si="36"/>
        <v>4.708333333333333</v>
      </c>
      <c r="K163" s="92">
        <f t="shared" si="32"/>
        <v>11.217941616479102</v>
      </c>
      <c r="L163" s="92">
        <f t="shared" si="33"/>
        <v>-1.8012749498124352</v>
      </c>
      <c r="M163" s="92">
        <f t="shared" si="34"/>
        <v>9.0480721887638449</v>
      </c>
      <c r="N163" s="98">
        <f t="shared" si="35"/>
        <v>0.36859447790282118</v>
      </c>
      <c r="P163" s="107" t="str">
        <f>IF(ISTEXT(VLOOKUP(A163,Table3[],3,FALSE)), VLOOKUP(A163,Table3[],3,FALSE),"")</f>
        <v/>
      </c>
      <c r="Q163" s="107" t="e">
        <f t="shared" si="37"/>
        <v>#N/A</v>
      </c>
    </row>
    <row r="164" spans="2:17" ht="14" x14ac:dyDescent="0.3">
      <c r="B164" s="3" t="e">
        <f>Requests[[#This Row],[Total number home visits completed on each day]]</f>
        <v>#VALUE!</v>
      </c>
      <c r="I164" s="99">
        <f t="shared" si="31"/>
        <v>2.1698694277152559</v>
      </c>
      <c r="J164" s="92">
        <f t="shared" si="36"/>
        <v>4.708333333333333</v>
      </c>
      <c r="K164" s="92">
        <f t="shared" si="32"/>
        <v>11.217941616479102</v>
      </c>
      <c r="L164" s="92">
        <f t="shared" si="33"/>
        <v>-1.8012749498124352</v>
      </c>
      <c r="M164" s="92">
        <f t="shared" si="34"/>
        <v>9.0480721887638449</v>
      </c>
      <c r="N164" s="98">
        <f t="shared" si="35"/>
        <v>0.36859447790282118</v>
      </c>
      <c r="P164" s="107" t="str">
        <f>IF(ISTEXT(VLOOKUP(A164,Table3[],3,FALSE)), VLOOKUP(A164,Table3[],3,FALSE),"")</f>
        <v/>
      </c>
      <c r="Q164" s="107" t="e">
        <f t="shared" si="37"/>
        <v>#N/A</v>
      </c>
    </row>
    <row r="165" spans="2:17" ht="14" x14ac:dyDescent="0.3">
      <c r="B165" s="3" t="e">
        <f>Requests[[#This Row],[Total number home visits completed on each day]]</f>
        <v>#VALUE!</v>
      </c>
      <c r="I165" s="99">
        <f t="shared" si="31"/>
        <v>2.1698694277152559</v>
      </c>
      <c r="J165" s="92">
        <f t="shared" si="36"/>
        <v>4.708333333333333</v>
      </c>
      <c r="K165" s="92">
        <f t="shared" si="32"/>
        <v>11.217941616479102</v>
      </c>
      <c r="L165" s="92">
        <f t="shared" si="33"/>
        <v>-1.8012749498124352</v>
      </c>
      <c r="M165" s="92">
        <f t="shared" si="34"/>
        <v>9.0480721887638449</v>
      </c>
      <c r="N165" s="98">
        <f t="shared" si="35"/>
        <v>0.36859447790282118</v>
      </c>
      <c r="P165" s="107" t="str">
        <f>IF(ISTEXT(VLOOKUP(A165,Table3[],3,FALSE)), VLOOKUP(A165,Table3[],3,FALSE),"")</f>
        <v/>
      </c>
      <c r="Q165" s="107" t="e">
        <f t="shared" si="37"/>
        <v>#N/A</v>
      </c>
    </row>
    <row r="166" spans="2:17" ht="14" x14ac:dyDescent="0.3">
      <c r="B166" s="3" t="e">
        <f>Requests[[#This Row],[Total number home visits completed on each day]]</f>
        <v>#VALUE!</v>
      </c>
      <c r="I166" s="99">
        <f t="shared" si="31"/>
        <v>2.1698694277152559</v>
      </c>
      <c r="J166" s="92">
        <f t="shared" si="36"/>
        <v>4.708333333333333</v>
      </c>
      <c r="K166" s="92">
        <f t="shared" si="32"/>
        <v>11.217941616479102</v>
      </c>
      <c r="L166" s="92">
        <f t="shared" si="33"/>
        <v>-1.8012749498124352</v>
      </c>
      <c r="M166" s="92">
        <f t="shared" si="34"/>
        <v>9.0480721887638449</v>
      </c>
      <c r="N166" s="98">
        <f t="shared" si="35"/>
        <v>0.36859447790282118</v>
      </c>
      <c r="P166" s="107" t="str">
        <f>IF(ISTEXT(VLOOKUP(A166,Table3[],3,FALSE)), VLOOKUP(A166,Table3[],3,FALSE),"")</f>
        <v/>
      </c>
      <c r="Q166" s="107" t="e">
        <f t="shared" si="37"/>
        <v>#N/A</v>
      </c>
    </row>
    <row r="167" spans="2:17" ht="14" x14ac:dyDescent="0.3">
      <c r="B167" s="3" t="e">
        <f>Requests[[#This Row],[Total number home visits completed on each day]]</f>
        <v>#VALUE!</v>
      </c>
      <c r="I167" s="99">
        <f t="shared" si="31"/>
        <v>2.1698694277152559</v>
      </c>
      <c r="J167" s="92">
        <f t="shared" si="36"/>
        <v>4.708333333333333</v>
      </c>
      <c r="K167" s="92">
        <f t="shared" si="32"/>
        <v>11.217941616479102</v>
      </c>
      <c r="L167" s="92">
        <f t="shared" si="33"/>
        <v>-1.8012749498124352</v>
      </c>
      <c r="M167" s="92">
        <f t="shared" si="34"/>
        <v>9.0480721887638449</v>
      </c>
      <c r="N167" s="98">
        <f t="shared" si="35"/>
        <v>0.36859447790282118</v>
      </c>
      <c r="P167" s="107" t="str">
        <f>IF(ISTEXT(VLOOKUP(A167,Table3[],3,FALSE)), VLOOKUP(A167,Table3[],3,FALSE),"")</f>
        <v/>
      </c>
      <c r="Q167" s="107" t="e">
        <f t="shared" si="37"/>
        <v>#N/A</v>
      </c>
    </row>
    <row r="168" spans="2:17" ht="14" x14ac:dyDescent="0.3">
      <c r="B168" s="3" t="e">
        <f>Requests[[#This Row],[Total number home visits completed on each day]]</f>
        <v>#VALUE!</v>
      </c>
      <c r="I168" s="99">
        <f t="shared" si="31"/>
        <v>2.1698694277152559</v>
      </c>
      <c r="J168" s="92">
        <f t="shared" si="36"/>
        <v>4.708333333333333</v>
      </c>
      <c r="K168" s="92">
        <f t="shared" si="32"/>
        <v>11.217941616479102</v>
      </c>
      <c r="L168" s="92">
        <f t="shared" si="33"/>
        <v>-1.8012749498124352</v>
      </c>
      <c r="M168" s="92">
        <f t="shared" si="34"/>
        <v>9.0480721887638449</v>
      </c>
      <c r="N168" s="98">
        <f t="shared" si="35"/>
        <v>0.36859447790282118</v>
      </c>
      <c r="P168" s="107" t="str">
        <f>IF(ISTEXT(VLOOKUP(A168,Table3[],3,FALSE)), VLOOKUP(A168,Table3[],3,FALSE),"")</f>
        <v/>
      </c>
      <c r="Q168" s="107" t="e">
        <f t="shared" si="37"/>
        <v>#N/A</v>
      </c>
    </row>
    <row r="169" spans="2:17" ht="14" x14ac:dyDescent="0.3">
      <c r="B169" s="3" t="e">
        <f>Requests[[#This Row],[Total number home visits completed on each day]]</f>
        <v>#VALUE!</v>
      </c>
      <c r="I169" s="99">
        <f t="shared" si="31"/>
        <v>2.1698694277152559</v>
      </c>
      <c r="J169" s="92">
        <f t="shared" si="36"/>
        <v>4.708333333333333</v>
      </c>
      <c r="K169" s="92">
        <f t="shared" si="32"/>
        <v>11.217941616479102</v>
      </c>
      <c r="L169" s="92">
        <f t="shared" si="33"/>
        <v>-1.8012749498124352</v>
      </c>
      <c r="M169" s="92">
        <f t="shared" si="34"/>
        <v>9.0480721887638449</v>
      </c>
      <c r="N169" s="98">
        <f t="shared" si="35"/>
        <v>0.36859447790282118</v>
      </c>
      <c r="P169" s="107" t="str">
        <f>IF(ISTEXT(VLOOKUP(A169,Table3[],3,FALSE)), VLOOKUP(A169,Table3[],3,FALSE),"")</f>
        <v/>
      </c>
      <c r="Q169" s="107" t="e">
        <f t="shared" si="37"/>
        <v>#N/A</v>
      </c>
    </row>
    <row r="170" spans="2:17" ht="14" x14ac:dyDescent="0.3">
      <c r="B170" s="3" t="e">
        <f>Requests[[#This Row],[Total number home visits completed on each day]]</f>
        <v>#VALUE!</v>
      </c>
      <c r="I170" s="99">
        <f t="shared" si="31"/>
        <v>2.1698694277152559</v>
      </c>
      <c r="J170" s="92">
        <f t="shared" si="36"/>
        <v>4.708333333333333</v>
      </c>
      <c r="K170" s="92">
        <f t="shared" si="32"/>
        <v>11.217941616479102</v>
      </c>
      <c r="L170" s="92">
        <f t="shared" si="33"/>
        <v>-1.8012749498124352</v>
      </c>
      <c r="M170" s="92">
        <f t="shared" si="34"/>
        <v>9.0480721887638449</v>
      </c>
      <c r="N170" s="98">
        <f t="shared" si="35"/>
        <v>0.36859447790282118</v>
      </c>
      <c r="P170" s="107" t="str">
        <f>IF(ISTEXT(VLOOKUP(A170,Table3[],3,FALSE)), VLOOKUP(A170,Table3[],3,FALSE),"")</f>
        <v/>
      </c>
      <c r="Q170" s="107" t="e">
        <f t="shared" si="37"/>
        <v>#N/A</v>
      </c>
    </row>
    <row r="171" spans="2:17" ht="14" x14ac:dyDescent="0.3">
      <c r="B171" s="3" t="e">
        <f>Requests[[#This Row],[Total number home visits completed on each day]]</f>
        <v>#VALUE!</v>
      </c>
      <c r="I171" s="99">
        <f t="shared" si="31"/>
        <v>2.1698694277152559</v>
      </c>
      <c r="J171" s="92">
        <f t="shared" si="36"/>
        <v>4.708333333333333</v>
      </c>
      <c r="K171" s="92">
        <f t="shared" si="32"/>
        <v>11.217941616479102</v>
      </c>
      <c r="L171" s="92">
        <f t="shared" si="33"/>
        <v>-1.8012749498124352</v>
      </c>
      <c r="M171" s="92">
        <f t="shared" si="34"/>
        <v>9.0480721887638449</v>
      </c>
      <c r="N171" s="98">
        <f t="shared" si="35"/>
        <v>0.36859447790282118</v>
      </c>
      <c r="P171" s="107" t="str">
        <f>IF(ISTEXT(VLOOKUP(A171,Table3[],3,FALSE)), VLOOKUP(A171,Table3[],3,FALSE),"")</f>
        <v/>
      </c>
      <c r="Q171" s="107" t="e">
        <f t="shared" si="37"/>
        <v>#N/A</v>
      </c>
    </row>
    <row r="172" spans="2:17" ht="14" x14ac:dyDescent="0.3">
      <c r="B172" s="3" t="e">
        <f>Requests[[#This Row],[Total number home visits completed on each day]]</f>
        <v>#VALUE!</v>
      </c>
      <c r="I172" s="99">
        <f t="shared" si="31"/>
        <v>2.1698694277152559</v>
      </c>
      <c r="J172" s="92">
        <f t="shared" si="36"/>
        <v>4.708333333333333</v>
      </c>
      <c r="K172" s="92">
        <f t="shared" si="32"/>
        <v>11.217941616479102</v>
      </c>
      <c r="L172" s="92">
        <f t="shared" si="33"/>
        <v>-1.8012749498124352</v>
      </c>
      <c r="M172" s="92">
        <f t="shared" si="34"/>
        <v>9.0480721887638449</v>
      </c>
      <c r="N172" s="98">
        <f t="shared" si="35"/>
        <v>0.36859447790282118</v>
      </c>
      <c r="P172" s="107" t="str">
        <f>IF(ISTEXT(VLOOKUP(A172,Table3[],3,FALSE)), VLOOKUP(A172,Table3[],3,FALSE),"")</f>
        <v/>
      </c>
      <c r="Q172" s="107" t="e">
        <f t="shared" si="37"/>
        <v>#N/A</v>
      </c>
    </row>
    <row r="173" spans="2:17" ht="14" x14ac:dyDescent="0.3">
      <c r="B173" s="3" t="e">
        <f>Requests[[#This Row],[Total number home visits completed on each day]]</f>
        <v>#VALUE!</v>
      </c>
      <c r="I173" s="99">
        <f t="shared" si="31"/>
        <v>2.1698694277152559</v>
      </c>
      <c r="J173" s="92">
        <f t="shared" si="36"/>
        <v>4.708333333333333</v>
      </c>
      <c r="K173" s="92">
        <f t="shared" si="32"/>
        <v>11.217941616479102</v>
      </c>
      <c r="L173" s="92">
        <f t="shared" si="33"/>
        <v>-1.8012749498124352</v>
      </c>
      <c r="M173" s="92">
        <f t="shared" si="34"/>
        <v>9.0480721887638449</v>
      </c>
      <c r="N173" s="98">
        <f t="shared" si="35"/>
        <v>0.36859447790282118</v>
      </c>
      <c r="P173" s="107" t="str">
        <f>IF(ISTEXT(VLOOKUP(A173,Table3[],3,FALSE)), VLOOKUP(A173,Table3[],3,FALSE),"")</f>
        <v/>
      </c>
      <c r="Q173" s="107" t="e">
        <f t="shared" si="37"/>
        <v>#N/A</v>
      </c>
    </row>
    <row r="174" spans="2:17" ht="14" x14ac:dyDescent="0.3">
      <c r="B174" s="3" t="e">
        <f>Requests[[#This Row],[Total number home visits completed on each day]]</f>
        <v>#VALUE!</v>
      </c>
      <c r="I174" s="99">
        <f t="shared" si="31"/>
        <v>2.1698694277152559</v>
      </c>
      <c r="J174" s="92">
        <f t="shared" si="36"/>
        <v>4.708333333333333</v>
      </c>
      <c r="K174" s="92">
        <f t="shared" si="32"/>
        <v>11.217941616479102</v>
      </c>
      <c r="L174" s="92">
        <f t="shared" si="33"/>
        <v>-1.8012749498124352</v>
      </c>
      <c r="M174" s="92">
        <f t="shared" si="34"/>
        <v>9.0480721887638449</v>
      </c>
      <c r="N174" s="98">
        <f t="shared" si="35"/>
        <v>0.36859447790282118</v>
      </c>
      <c r="P174" s="107" t="str">
        <f>IF(ISTEXT(VLOOKUP(A174,Table3[],3,FALSE)), VLOOKUP(A174,Table3[],3,FALSE),"")</f>
        <v/>
      </c>
      <c r="Q174" s="107" t="e">
        <f t="shared" si="37"/>
        <v>#N/A</v>
      </c>
    </row>
    <row r="175" spans="2:17" ht="14" x14ac:dyDescent="0.3">
      <c r="B175" s="3" t="e">
        <f>Requests[[#This Row],[Total number home visits completed on each day]]</f>
        <v>#VALUE!</v>
      </c>
      <c r="I175" s="99">
        <f t="shared" ref="I175:I238" si="38">IFERROR(SQRT(J175),"")</f>
        <v>2.1698694277152559</v>
      </c>
      <c r="J175" s="92">
        <f t="shared" si="36"/>
        <v>4.708333333333333</v>
      </c>
      <c r="K175" s="92">
        <f t="shared" ref="K175:K238" si="39">IFERROR(J175+(3*I175),"")</f>
        <v>11.217941616479102</v>
      </c>
      <c r="L175" s="92">
        <f t="shared" ref="L175:L238" si="40">IFERROR(J175-(3*I175),"")</f>
        <v>-1.8012749498124352</v>
      </c>
      <c r="M175" s="92">
        <f t="shared" ref="M175:M238" si="41">IFERROR(J175+(2*I175),"")</f>
        <v>9.0480721887638449</v>
      </c>
      <c r="N175" s="98">
        <f t="shared" ref="N175:N238" si="42">IFERROR(J175-(2*I175),"")</f>
        <v>0.36859447790282118</v>
      </c>
      <c r="P175" s="107" t="str">
        <f>IF(ISTEXT(VLOOKUP(A175,Table3[],3,FALSE)), VLOOKUP(A175,Table3[],3,FALSE),"")</f>
        <v/>
      </c>
      <c r="Q175" s="107" t="e">
        <f t="shared" si="37"/>
        <v>#N/A</v>
      </c>
    </row>
    <row r="176" spans="2:17" ht="14" x14ac:dyDescent="0.3">
      <c r="B176" s="3" t="e">
        <f>Requests[[#This Row],[Total number home visits completed on each day]]</f>
        <v>#VALUE!</v>
      </c>
      <c r="I176" s="99">
        <f t="shared" si="38"/>
        <v>2.1698694277152559</v>
      </c>
      <c r="J176" s="92">
        <f t="shared" si="36"/>
        <v>4.708333333333333</v>
      </c>
      <c r="K176" s="92">
        <f t="shared" si="39"/>
        <v>11.217941616479102</v>
      </c>
      <c r="L176" s="92">
        <f t="shared" si="40"/>
        <v>-1.8012749498124352</v>
      </c>
      <c r="M176" s="92">
        <f t="shared" si="41"/>
        <v>9.0480721887638449</v>
      </c>
      <c r="N176" s="98">
        <f t="shared" si="42"/>
        <v>0.36859447790282118</v>
      </c>
      <c r="P176" s="107" t="str">
        <f>IF(ISTEXT(VLOOKUP(A176,Table3[],3,FALSE)), VLOOKUP(A176,Table3[],3,FALSE),"")</f>
        <v/>
      </c>
      <c r="Q176" s="107" t="e">
        <f t="shared" si="37"/>
        <v>#N/A</v>
      </c>
    </row>
    <row r="177" spans="2:17" ht="14" x14ac:dyDescent="0.3">
      <c r="B177" s="3" t="e">
        <f>Requests[[#This Row],[Total number home visits completed on each day]]</f>
        <v>#VALUE!</v>
      </c>
      <c r="I177" s="99">
        <f t="shared" si="38"/>
        <v>2.1698694277152559</v>
      </c>
      <c r="J177" s="92">
        <f t="shared" si="36"/>
        <v>4.708333333333333</v>
      </c>
      <c r="K177" s="92">
        <f t="shared" si="39"/>
        <v>11.217941616479102</v>
      </c>
      <c r="L177" s="92">
        <f t="shared" si="40"/>
        <v>-1.8012749498124352</v>
      </c>
      <c r="M177" s="92">
        <f t="shared" si="41"/>
        <v>9.0480721887638449</v>
      </c>
      <c r="N177" s="98">
        <f t="shared" si="42"/>
        <v>0.36859447790282118</v>
      </c>
      <c r="P177" s="107" t="str">
        <f>IF(ISTEXT(VLOOKUP(A177,Table3[],3,FALSE)), VLOOKUP(A177,Table3[],3,FALSE),"")</f>
        <v/>
      </c>
      <c r="Q177" s="107" t="e">
        <f t="shared" si="37"/>
        <v>#N/A</v>
      </c>
    </row>
    <row r="178" spans="2:17" ht="14" x14ac:dyDescent="0.3">
      <c r="B178" s="3" t="e">
        <f>Requests[[#This Row],[Total number home visits completed on each day]]</f>
        <v>#VALUE!</v>
      </c>
      <c r="I178" s="99">
        <f t="shared" si="38"/>
        <v>2.1698694277152559</v>
      </c>
      <c r="J178" s="92">
        <f t="shared" si="36"/>
        <v>4.708333333333333</v>
      </c>
      <c r="K178" s="92">
        <f t="shared" si="39"/>
        <v>11.217941616479102</v>
      </c>
      <c r="L178" s="92">
        <f t="shared" si="40"/>
        <v>-1.8012749498124352</v>
      </c>
      <c r="M178" s="92">
        <f t="shared" si="41"/>
        <v>9.0480721887638449</v>
      </c>
      <c r="N178" s="98">
        <f t="shared" si="42"/>
        <v>0.36859447790282118</v>
      </c>
      <c r="P178" s="107" t="str">
        <f>IF(ISTEXT(VLOOKUP(A178,Table3[],3,FALSE)), VLOOKUP(A178,Table3[],3,FALSE),"")</f>
        <v/>
      </c>
      <c r="Q178" s="107" t="e">
        <f t="shared" si="37"/>
        <v>#N/A</v>
      </c>
    </row>
    <row r="179" spans="2:17" ht="14" x14ac:dyDescent="0.3">
      <c r="B179" s="3" t="e">
        <f>Requests[[#This Row],[Total number home visits completed on each day]]</f>
        <v>#VALUE!</v>
      </c>
      <c r="I179" s="99">
        <f t="shared" si="38"/>
        <v>2.1698694277152559</v>
      </c>
      <c r="J179" s="92">
        <f t="shared" si="36"/>
        <v>4.708333333333333</v>
      </c>
      <c r="K179" s="92">
        <f t="shared" si="39"/>
        <v>11.217941616479102</v>
      </c>
      <c r="L179" s="92">
        <f t="shared" si="40"/>
        <v>-1.8012749498124352</v>
      </c>
      <c r="M179" s="92">
        <f t="shared" si="41"/>
        <v>9.0480721887638449</v>
      </c>
      <c r="N179" s="98">
        <f t="shared" si="42"/>
        <v>0.36859447790282118</v>
      </c>
      <c r="P179" s="107" t="str">
        <f>IF(ISTEXT(VLOOKUP(A179,Table3[],3,FALSE)), VLOOKUP(A179,Table3[],3,FALSE),"")</f>
        <v/>
      </c>
      <c r="Q179" s="107" t="e">
        <f t="shared" si="37"/>
        <v>#N/A</v>
      </c>
    </row>
    <row r="180" spans="2:17" ht="14" x14ac:dyDescent="0.3">
      <c r="B180" s="3" t="e">
        <f>Requests[[#This Row],[Total number home visits completed on each day]]</f>
        <v>#VALUE!</v>
      </c>
      <c r="I180" s="99">
        <f t="shared" si="38"/>
        <v>2.1698694277152559</v>
      </c>
      <c r="J180" s="92">
        <f t="shared" si="36"/>
        <v>4.708333333333333</v>
      </c>
      <c r="K180" s="92">
        <f t="shared" si="39"/>
        <v>11.217941616479102</v>
      </c>
      <c r="L180" s="92">
        <f t="shared" si="40"/>
        <v>-1.8012749498124352</v>
      </c>
      <c r="M180" s="92">
        <f t="shared" si="41"/>
        <v>9.0480721887638449</v>
      </c>
      <c r="N180" s="98">
        <f t="shared" si="42"/>
        <v>0.36859447790282118</v>
      </c>
      <c r="P180" s="107" t="str">
        <f>IF(ISTEXT(VLOOKUP(A180,Table3[],3,FALSE)), VLOOKUP(A180,Table3[],3,FALSE),"")</f>
        <v/>
      </c>
      <c r="Q180" s="107" t="e">
        <f t="shared" si="37"/>
        <v>#N/A</v>
      </c>
    </row>
    <row r="181" spans="2:17" ht="14" x14ac:dyDescent="0.3">
      <c r="B181" s="3" t="e">
        <f>Requests[[#This Row],[Total number home visits completed on each day]]</f>
        <v>#VALUE!</v>
      </c>
      <c r="I181" s="99">
        <f t="shared" si="38"/>
        <v>2.1698694277152559</v>
      </c>
      <c r="J181" s="92">
        <f t="shared" si="36"/>
        <v>4.708333333333333</v>
      </c>
      <c r="K181" s="92">
        <f t="shared" si="39"/>
        <v>11.217941616479102</v>
      </c>
      <c r="L181" s="92">
        <f t="shared" si="40"/>
        <v>-1.8012749498124352</v>
      </c>
      <c r="M181" s="92">
        <f t="shared" si="41"/>
        <v>9.0480721887638449</v>
      </c>
      <c r="N181" s="98">
        <f t="shared" si="42"/>
        <v>0.36859447790282118</v>
      </c>
      <c r="P181" s="107" t="str">
        <f>IF(ISTEXT(VLOOKUP(A181,Table3[],3,FALSE)), VLOOKUP(A181,Table3[],3,FALSE),"")</f>
        <v/>
      </c>
      <c r="Q181" s="107" t="e">
        <f t="shared" si="37"/>
        <v>#N/A</v>
      </c>
    </row>
    <row r="182" spans="2:17" ht="14" x14ac:dyDescent="0.3">
      <c r="B182" s="3" t="e">
        <f>Requests[[#This Row],[Total number home visits completed on each day]]</f>
        <v>#VALUE!</v>
      </c>
      <c r="I182" s="99">
        <f t="shared" si="38"/>
        <v>2.1698694277152559</v>
      </c>
      <c r="J182" s="92">
        <f t="shared" si="36"/>
        <v>4.708333333333333</v>
      </c>
      <c r="K182" s="92">
        <f t="shared" si="39"/>
        <v>11.217941616479102</v>
      </c>
      <c r="L182" s="92">
        <f t="shared" si="40"/>
        <v>-1.8012749498124352</v>
      </c>
      <c r="M182" s="92">
        <f t="shared" si="41"/>
        <v>9.0480721887638449</v>
      </c>
      <c r="N182" s="98">
        <f t="shared" si="42"/>
        <v>0.36859447790282118</v>
      </c>
      <c r="P182" s="107" t="str">
        <f>IF(ISTEXT(VLOOKUP(A182,Table3[],3,FALSE)), VLOOKUP(A182,Table3[],3,FALSE),"")</f>
        <v/>
      </c>
      <c r="Q182" s="107" t="e">
        <f t="shared" si="37"/>
        <v>#N/A</v>
      </c>
    </row>
    <row r="183" spans="2:17" ht="14" x14ac:dyDescent="0.3">
      <c r="B183" s="3" t="e">
        <f>Requests[[#This Row],[Total number home visits completed on each day]]</f>
        <v>#VALUE!</v>
      </c>
      <c r="I183" s="99">
        <f t="shared" si="38"/>
        <v>2.1698694277152559</v>
      </c>
      <c r="J183" s="92">
        <f t="shared" si="36"/>
        <v>4.708333333333333</v>
      </c>
      <c r="K183" s="92">
        <f t="shared" si="39"/>
        <v>11.217941616479102</v>
      </c>
      <c r="L183" s="92">
        <f t="shared" si="40"/>
        <v>-1.8012749498124352</v>
      </c>
      <c r="M183" s="92">
        <f t="shared" si="41"/>
        <v>9.0480721887638449</v>
      </c>
      <c r="N183" s="98">
        <f t="shared" si="42"/>
        <v>0.36859447790282118</v>
      </c>
      <c r="P183" s="107" t="str">
        <f>IF(ISTEXT(VLOOKUP(A183,Table3[],3,FALSE)), VLOOKUP(A183,Table3[],3,FALSE),"")</f>
        <v/>
      </c>
      <c r="Q183" s="107" t="e">
        <f t="shared" si="37"/>
        <v>#N/A</v>
      </c>
    </row>
    <row r="184" spans="2:17" ht="14" x14ac:dyDescent="0.3">
      <c r="B184" s="3" t="e">
        <f>Requests[[#This Row],[Total number home visits completed on each day]]</f>
        <v>#VALUE!</v>
      </c>
      <c r="I184" s="99">
        <f t="shared" si="38"/>
        <v>2.1698694277152559</v>
      </c>
      <c r="J184" s="92">
        <f t="shared" si="36"/>
        <v>4.708333333333333</v>
      </c>
      <c r="K184" s="92">
        <f t="shared" si="39"/>
        <v>11.217941616479102</v>
      </c>
      <c r="L184" s="92">
        <f t="shared" si="40"/>
        <v>-1.8012749498124352</v>
      </c>
      <c r="M184" s="92">
        <f t="shared" si="41"/>
        <v>9.0480721887638449</v>
      </c>
      <c r="N184" s="98">
        <f t="shared" si="42"/>
        <v>0.36859447790282118</v>
      </c>
      <c r="P184" s="107" t="str">
        <f>IF(ISTEXT(VLOOKUP(A184,Table3[],3,FALSE)), VLOOKUP(A184,Table3[],3,FALSE),"")</f>
        <v/>
      </c>
      <c r="Q184" s="107" t="e">
        <f t="shared" si="37"/>
        <v>#N/A</v>
      </c>
    </row>
    <row r="185" spans="2:17" ht="14" x14ac:dyDescent="0.3">
      <c r="B185" s="3" t="e">
        <f>Requests[[#This Row],[Total number home visits completed on each day]]</f>
        <v>#VALUE!</v>
      </c>
      <c r="I185" s="99">
        <f t="shared" si="38"/>
        <v>2.1698694277152559</v>
      </c>
      <c r="J185" s="92">
        <f t="shared" si="36"/>
        <v>4.708333333333333</v>
      </c>
      <c r="K185" s="92">
        <f t="shared" si="39"/>
        <v>11.217941616479102</v>
      </c>
      <c r="L185" s="92">
        <f t="shared" si="40"/>
        <v>-1.8012749498124352</v>
      </c>
      <c r="M185" s="92">
        <f t="shared" si="41"/>
        <v>9.0480721887638449</v>
      </c>
      <c r="N185" s="98">
        <f t="shared" si="42"/>
        <v>0.36859447790282118</v>
      </c>
      <c r="P185" s="107" t="str">
        <f>IF(ISTEXT(VLOOKUP(A185,Table3[],3,FALSE)), VLOOKUP(A185,Table3[],3,FALSE),"")</f>
        <v/>
      </c>
      <c r="Q185" s="107" t="e">
        <f t="shared" si="37"/>
        <v>#N/A</v>
      </c>
    </row>
    <row r="186" spans="2:17" ht="14" x14ac:dyDescent="0.3">
      <c r="B186" s="3" t="e">
        <f>Requests[[#This Row],[Total number home visits completed on each day]]</f>
        <v>#VALUE!</v>
      </c>
      <c r="I186" s="99">
        <f t="shared" si="38"/>
        <v>2.1698694277152559</v>
      </c>
      <c r="J186" s="92">
        <f t="shared" si="36"/>
        <v>4.708333333333333</v>
      </c>
      <c r="K186" s="92">
        <f t="shared" si="39"/>
        <v>11.217941616479102</v>
      </c>
      <c r="L186" s="92">
        <f t="shared" si="40"/>
        <v>-1.8012749498124352</v>
      </c>
      <c r="M186" s="92">
        <f t="shared" si="41"/>
        <v>9.0480721887638449</v>
      </c>
      <c r="N186" s="98">
        <f t="shared" si="42"/>
        <v>0.36859447790282118</v>
      </c>
      <c r="P186" s="107" t="str">
        <f>IF(ISTEXT(VLOOKUP(A186,Table3[],3,FALSE)), VLOOKUP(A186,Table3[],3,FALSE),"")</f>
        <v/>
      </c>
      <c r="Q186" s="107" t="e">
        <f t="shared" si="37"/>
        <v>#N/A</v>
      </c>
    </row>
    <row r="187" spans="2:17" ht="14" x14ac:dyDescent="0.3">
      <c r="B187" s="3" t="e">
        <f>Requests[[#This Row],[Total number home visits completed on each day]]</f>
        <v>#VALUE!</v>
      </c>
      <c r="I187" s="99">
        <f t="shared" si="38"/>
        <v>2.1698694277152559</v>
      </c>
      <c r="J187" s="92">
        <f t="shared" si="36"/>
        <v>4.708333333333333</v>
      </c>
      <c r="K187" s="92">
        <f t="shared" si="39"/>
        <v>11.217941616479102</v>
      </c>
      <c r="L187" s="92">
        <f t="shared" si="40"/>
        <v>-1.8012749498124352</v>
      </c>
      <c r="M187" s="92">
        <f t="shared" si="41"/>
        <v>9.0480721887638449</v>
      </c>
      <c r="N187" s="98">
        <f t="shared" si="42"/>
        <v>0.36859447790282118</v>
      </c>
      <c r="P187" s="107" t="str">
        <f>IF(ISTEXT(VLOOKUP(A187,Table3[],3,FALSE)), VLOOKUP(A187,Table3[],3,FALSE),"")</f>
        <v/>
      </c>
      <c r="Q187" s="107" t="e">
        <f t="shared" si="37"/>
        <v>#N/A</v>
      </c>
    </row>
    <row r="188" spans="2:17" ht="14" x14ac:dyDescent="0.3">
      <c r="B188" s="3" t="e">
        <f>Requests[[#This Row],[Total number home visits completed on each day]]</f>
        <v>#VALUE!</v>
      </c>
      <c r="I188" s="99">
        <f t="shared" si="38"/>
        <v>2.1698694277152559</v>
      </c>
      <c r="J188" s="92">
        <f t="shared" si="36"/>
        <v>4.708333333333333</v>
      </c>
      <c r="K188" s="92">
        <f t="shared" si="39"/>
        <v>11.217941616479102</v>
      </c>
      <c r="L188" s="92">
        <f t="shared" si="40"/>
        <v>-1.8012749498124352</v>
      </c>
      <c r="M188" s="92">
        <f t="shared" si="41"/>
        <v>9.0480721887638449</v>
      </c>
      <c r="N188" s="98">
        <f t="shared" si="42"/>
        <v>0.36859447790282118</v>
      </c>
      <c r="P188" s="107" t="str">
        <f>IF(ISTEXT(VLOOKUP(A188,Table3[],3,FALSE)), VLOOKUP(A188,Table3[],3,FALSE),"")</f>
        <v/>
      </c>
      <c r="Q188" s="107" t="e">
        <f t="shared" si="37"/>
        <v>#N/A</v>
      </c>
    </row>
    <row r="189" spans="2:17" ht="14" x14ac:dyDescent="0.3">
      <c r="B189" s="3" t="e">
        <f>Requests[[#This Row],[Total number home visits completed on each day]]</f>
        <v>#VALUE!</v>
      </c>
      <c r="I189" s="99">
        <f t="shared" si="38"/>
        <v>2.1698694277152559</v>
      </c>
      <c r="J189" s="92">
        <f t="shared" si="36"/>
        <v>4.708333333333333</v>
      </c>
      <c r="K189" s="92">
        <f t="shared" si="39"/>
        <v>11.217941616479102</v>
      </c>
      <c r="L189" s="92">
        <f t="shared" si="40"/>
        <v>-1.8012749498124352</v>
      </c>
      <c r="M189" s="92">
        <f t="shared" si="41"/>
        <v>9.0480721887638449</v>
      </c>
      <c r="N189" s="98">
        <f t="shared" si="42"/>
        <v>0.36859447790282118</v>
      </c>
      <c r="P189" s="107" t="str">
        <f>IF(ISTEXT(VLOOKUP(A189,Table3[],3,FALSE)), VLOOKUP(A189,Table3[],3,FALSE),"")</f>
        <v/>
      </c>
      <c r="Q189" s="107" t="e">
        <f t="shared" si="37"/>
        <v>#N/A</v>
      </c>
    </row>
    <row r="190" spans="2:17" ht="14" x14ac:dyDescent="0.3">
      <c r="B190" s="3" t="e">
        <f>Requests[[#This Row],[Total number home visits completed on each day]]</f>
        <v>#VALUE!</v>
      </c>
      <c r="I190" s="99">
        <f t="shared" si="38"/>
        <v>2.1698694277152559</v>
      </c>
      <c r="J190" s="92">
        <f t="shared" si="36"/>
        <v>4.708333333333333</v>
      </c>
      <c r="K190" s="92">
        <f t="shared" si="39"/>
        <v>11.217941616479102</v>
      </c>
      <c r="L190" s="92">
        <f t="shared" si="40"/>
        <v>-1.8012749498124352</v>
      </c>
      <c r="M190" s="92">
        <f t="shared" si="41"/>
        <v>9.0480721887638449</v>
      </c>
      <c r="N190" s="98">
        <f t="shared" si="42"/>
        <v>0.36859447790282118</v>
      </c>
      <c r="P190" s="107" t="str">
        <f>IF(ISTEXT(VLOOKUP(A190,Table3[],3,FALSE)), VLOOKUP(A190,Table3[],3,FALSE),"")</f>
        <v/>
      </c>
      <c r="Q190" s="107" t="e">
        <f t="shared" si="37"/>
        <v>#N/A</v>
      </c>
    </row>
    <row r="191" spans="2:17" ht="14" x14ac:dyDescent="0.3">
      <c r="B191" s="3" t="e">
        <f>Requests[[#This Row],[Total number home visits completed on each day]]</f>
        <v>#VALUE!</v>
      </c>
      <c r="I191" s="99">
        <f t="shared" si="38"/>
        <v>2.1698694277152559</v>
      </c>
      <c r="J191" s="92">
        <f t="shared" si="36"/>
        <v>4.708333333333333</v>
      </c>
      <c r="K191" s="92">
        <f t="shared" si="39"/>
        <v>11.217941616479102</v>
      </c>
      <c r="L191" s="92">
        <f t="shared" si="40"/>
        <v>-1.8012749498124352</v>
      </c>
      <c r="M191" s="92">
        <f t="shared" si="41"/>
        <v>9.0480721887638449</v>
      </c>
      <c r="N191" s="98">
        <f t="shared" si="42"/>
        <v>0.36859447790282118</v>
      </c>
      <c r="P191" s="107" t="str">
        <f>IF(ISTEXT(VLOOKUP(A191,Table3[],3,FALSE)), VLOOKUP(A191,Table3[],3,FALSE),"")</f>
        <v/>
      </c>
      <c r="Q191" s="107" t="e">
        <f t="shared" si="37"/>
        <v>#N/A</v>
      </c>
    </row>
    <row r="192" spans="2:17" ht="14" x14ac:dyDescent="0.3">
      <c r="B192" s="3" t="e">
        <f>Requests[[#This Row],[Total number home visits completed on each day]]</f>
        <v>#VALUE!</v>
      </c>
      <c r="I192" s="99">
        <f t="shared" si="38"/>
        <v>2.1698694277152559</v>
      </c>
      <c r="J192" s="92">
        <f t="shared" si="36"/>
        <v>4.708333333333333</v>
      </c>
      <c r="K192" s="92">
        <f t="shared" si="39"/>
        <v>11.217941616479102</v>
      </c>
      <c r="L192" s="92">
        <f t="shared" si="40"/>
        <v>-1.8012749498124352</v>
      </c>
      <c r="M192" s="92">
        <f t="shared" si="41"/>
        <v>9.0480721887638449</v>
      </c>
      <c r="N192" s="98">
        <f t="shared" si="42"/>
        <v>0.36859447790282118</v>
      </c>
      <c r="P192" s="107" t="str">
        <f>IF(ISTEXT(VLOOKUP(A192,Table3[],3,FALSE)), VLOOKUP(A192,Table3[],3,FALSE),"")</f>
        <v/>
      </c>
      <c r="Q192" s="107" t="e">
        <f t="shared" si="37"/>
        <v>#N/A</v>
      </c>
    </row>
    <row r="193" spans="2:17" ht="14" x14ac:dyDescent="0.3">
      <c r="B193" s="3" t="e">
        <f>Requests[[#This Row],[Total number home visits completed on each day]]</f>
        <v>#VALUE!</v>
      </c>
      <c r="I193" s="99">
        <f t="shared" si="38"/>
        <v>2.1698694277152559</v>
      </c>
      <c r="J193" s="92">
        <f t="shared" si="36"/>
        <v>4.708333333333333</v>
      </c>
      <c r="K193" s="92">
        <f t="shared" si="39"/>
        <v>11.217941616479102</v>
      </c>
      <c r="L193" s="92">
        <f t="shared" si="40"/>
        <v>-1.8012749498124352</v>
      </c>
      <c r="M193" s="92">
        <f t="shared" si="41"/>
        <v>9.0480721887638449</v>
      </c>
      <c r="N193" s="98">
        <f t="shared" si="42"/>
        <v>0.36859447790282118</v>
      </c>
      <c r="P193" s="107" t="str">
        <f>IF(ISTEXT(VLOOKUP(A193,Table3[],3,FALSE)), VLOOKUP(A193,Table3[],3,FALSE),"")</f>
        <v/>
      </c>
      <c r="Q193" s="107" t="e">
        <f t="shared" si="37"/>
        <v>#N/A</v>
      </c>
    </row>
    <row r="194" spans="2:17" ht="14" x14ac:dyDescent="0.3">
      <c r="B194" s="3" t="e">
        <f>Requests[[#This Row],[Total number home visits completed on each day]]</f>
        <v>#VALUE!</v>
      </c>
      <c r="I194" s="99">
        <f t="shared" si="38"/>
        <v>2.1698694277152559</v>
      </c>
      <c r="J194" s="92">
        <f t="shared" si="36"/>
        <v>4.708333333333333</v>
      </c>
      <c r="K194" s="92">
        <f t="shared" si="39"/>
        <v>11.217941616479102</v>
      </c>
      <c r="L194" s="92">
        <f t="shared" si="40"/>
        <v>-1.8012749498124352</v>
      </c>
      <c r="M194" s="92">
        <f t="shared" si="41"/>
        <v>9.0480721887638449</v>
      </c>
      <c r="N194" s="98">
        <f t="shared" si="42"/>
        <v>0.36859447790282118</v>
      </c>
      <c r="P194" s="107" t="str">
        <f>IF(ISTEXT(VLOOKUP(A194,Table3[],3,FALSE)), VLOOKUP(A194,Table3[],3,FALSE),"")</f>
        <v/>
      </c>
      <c r="Q194" s="107" t="e">
        <f t="shared" si="37"/>
        <v>#N/A</v>
      </c>
    </row>
    <row r="195" spans="2:17" ht="14" x14ac:dyDescent="0.3">
      <c r="B195" s="3" t="e">
        <f>Requests[[#This Row],[Total number home visits completed on each day]]</f>
        <v>#VALUE!</v>
      </c>
      <c r="I195" s="99">
        <f t="shared" si="38"/>
        <v>2.1698694277152559</v>
      </c>
      <c r="J195" s="92">
        <f t="shared" si="36"/>
        <v>4.708333333333333</v>
      </c>
      <c r="K195" s="92">
        <f t="shared" si="39"/>
        <v>11.217941616479102</v>
      </c>
      <c r="L195" s="92">
        <f t="shared" si="40"/>
        <v>-1.8012749498124352</v>
      </c>
      <c r="M195" s="92">
        <f t="shared" si="41"/>
        <v>9.0480721887638449</v>
      </c>
      <c r="N195" s="98">
        <f t="shared" si="42"/>
        <v>0.36859447790282118</v>
      </c>
      <c r="P195" s="107" t="str">
        <f>IF(ISTEXT(VLOOKUP(A195,Table3[],3,FALSE)), VLOOKUP(A195,Table3[],3,FALSE),"")</f>
        <v/>
      </c>
      <c r="Q195" s="107" t="e">
        <f t="shared" si="37"/>
        <v>#N/A</v>
      </c>
    </row>
    <row r="196" spans="2:17" ht="14" x14ac:dyDescent="0.3">
      <c r="B196" s="3" t="e">
        <f>Requests[[#This Row],[Total number home visits completed on each day]]</f>
        <v>#VALUE!</v>
      </c>
      <c r="I196" s="99">
        <f t="shared" si="38"/>
        <v>2.1698694277152559</v>
      </c>
      <c r="J196" s="92">
        <f t="shared" ref="J196:J259" si="43">IFERROR(AVERAGE($B$4:$B$27),"")</f>
        <v>4.708333333333333</v>
      </c>
      <c r="K196" s="92">
        <f t="shared" si="39"/>
        <v>11.217941616479102</v>
      </c>
      <c r="L196" s="92">
        <f t="shared" si="40"/>
        <v>-1.8012749498124352</v>
      </c>
      <c r="M196" s="92">
        <f t="shared" si="41"/>
        <v>9.0480721887638449</v>
      </c>
      <c r="N196" s="98">
        <f t="shared" si="42"/>
        <v>0.36859447790282118</v>
      </c>
      <c r="P196" s="107" t="str">
        <f>IF(ISTEXT(VLOOKUP(A196,Table3[],3,FALSE)), VLOOKUP(A196,Table3[],3,FALSE),"")</f>
        <v/>
      </c>
      <c r="Q196" s="107" t="e">
        <f t="shared" si="37"/>
        <v>#N/A</v>
      </c>
    </row>
    <row r="197" spans="2:17" ht="14" x14ac:dyDescent="0.3">
      <c r="B197" s="3" t="e">
        <f>Requests[[#This Row],[Total number home visits completed on each day]]</f>
        <v>#VALUE!</v>
      </c>
      <c r="I197" s="99">
        <f t="shared" si="38"/>
        <v>2.1698694277152559</v>
      </c>
      <c r="J197" s="92">
        <f t="shared" si="43"/>
        <v>4.708333333333333</v>
      </c>
      <c r="K197" s="92">
        <f t="shared" si="39"/>
        <v>11.217941616479102</v>
      </c>
      <c r="L197" s="92">
        <f t="shared" si="40"/>
        <v>-1.8012749498124352</v>
      </c>
      <c r="M197" s="92">
        <f t="shared" si="41"/>
        <v>9.0480721887638449</v>
      </c>
      <c r="N197" s="98">
        <f t="shared" si="42"/>
        <v>0.36859447790282118</v>
      </c>
      <c r="P197" s="107" t="str">
        <f>IF(ISTEXT(VLOOKUP(A197,Table3[],3,FALSE)), VLOOKUP(A197,Table3[],3,FALSE),"")</f>
        <v/>
      </c>
      <c r="Q197" s="107" t="e">
        <f t="shared" ref="Q197:Q260" si="44">IF(P197&lt;&gt;"",B197,NA())</f>
        <v>#N/A</v>
      </c>
    </row>
    <row r="198" spans="2:17" ht="14" x14ac:dyDescent="0.3">
      <c r="B198" s="3" t="e">
        <f>Requests[[#This Row],[Total number home visits completed on each day]]</f>
        <v>#VALUE!</v>
      </c>
      <c r="I198" s="99">
        <f t="shared" si="38"/>
        <v>2.1698694277152559</v>
      </c>
      <c r="J198" s="92">
        <f t="shared" si="43"/>
        <v>4.708333333333333</v>
      </c>
      <c r="K198" s="92">
        <f t="shared" si="39"/>
        <v>11.217941616479102</v>
      </c>
      <c r="L198" s="92">
        <f t="shared" si="40"/>
        <v>-1.8012749498124352</v>
      </c>
      <c r="M198" s="92">
        <f t="shared" si="41"/>
        <v>9.0480721887638449</v>
      </c>
      <c r="N198" s="98">
        <f t="shared" si="42"/>
        <v>0.36859447790282118</v>
      </c>
      <c r="P198" s="107" t="str">
        <f>IF(ISTEXT(VLOOKUP(A198,Table3[],3,FALSE)), VLOOKUP(A198,Table3[],3,FALSE),"")</f>
        <v/>
      </c>
      <c r="Q198" s="107" t="e">
        <f t="shared" si="44"/>
        <v>#N/A</v>
      </c>
    </row>
    <row r="199" spans="2:17" ht="14" x14ac:dyDescent="0.3">
      <c r="B199" s="3" t="e">
        <f>Requests[[#This Row],[Total number home visits completed on each day]]</f>
        <v>#VALUE!</v>
      </c>
      <c r="I199" s="99">
        <f t="shared" si="38"/>
        <v>2.1698694277152559</v>
      </c>
      <c r="J199" s="92">
        <f t="shared" si="43"/>
        <v>4.708333333333333</v>
      </c>
      <c r="K199" s="92">
        <f t="shared" si="39"/>
        <v>11.217941616479102</v>
      </c>
      <c r="L199" s="92">
        <f t="shared" si="40"/>
        <v>-1.8012749498124352</v>
      </c>
      <c r="M199" s="92">
        <f t="shared" si="41"/>
        <v>9.0480721887638449</v>
      </c>
      <c r="N199" s="98">
        <f t="shared" si="42"/>
        <v>0.36859447790282118</v>
      </c>
      <c r="P199" s="107" t="str">
        <f>IF(ISTEXT(VLOOKUP(A199,Table3[],3,FALSE)), VLOOKUP(A199,Table3[],3,FALSE),"")</f>
        <v/>
      </c>
      <c r="Q199" s="107" t="e">
        <f t="shared" si="44"/>
        <v>#N/A</v>
      </c>
    </row>
    <row r="200" spans="2:17" ht="14" x14ac:dyDescent="0.3">
      <c r="B200" s="3" t="e">
        <f>Requests[[#This Row],[Total number home visits completed on each day]]</f>
        <v>#VALUE!</v>
      </c>
      <c r="I200" s="99">
        <f t="shared" si="38"/>
        <v>2.1698694277152559</v>
      </c>
      <c r="J200" s="92">
        <f t="shared" si="43"/>
        <v>4.708333333333333</v>
      </c>
      <c r="K200" s="92">
        <f t="shared" si="39"/>
        <v>11.217941616479102</v>
      </c>
      <c r="L200" s="92">
        <f t="shared" si="40"/>
        <v>-1.8012749498124352</v>
      </c>
      <c r="M200" s="92">
        <f t="shared" si="41"/>
        <v>9.0480721887638449</v>
      </c>
      <c r="N200" s="98">
        <f t="shared" si="42"/>
        <v>0.36859447790282118</v>
      </c>
      <c r="P200" s="107" t="str">
        <f>IF(ISTEXT(VLOOKUP(A200,Table3[],3,FALSE)), VLOOKUP(A200,Table3[],3,FALSE),"")</f>
        <v/>
      </c>
      <c r="Q200" s="107" t="e">
        <f t="shared" si="44"/>
        <v>#N/A</v>
      </c>
    </row>
    <row r="201" spans="2:17" ht="14" x14ac:dyDescent="0.3">
      <c r="B201" s="3" t="e">
        <f>Requests[[#This Row],[Total number home visits completed on each day]]</f>
        <v>#VALUE!</v>
      </c>
      <c r="I201" s="99">
        <f t="shared" si="38"/>
        <v>2.1698694277152559</v>
      </c>
      <c r="J201" s="92">
        <f t="shared" si="43"/>
        <v>4.708333333333333</v>
      </c>
      <c r="K201" s="92">
        <f t="shared" si="39"/>
        <v>11.217941616479102</v>
      </c>
      <c r="L201" s="92">
        <f t="shared" si="40"/>
        <v>-1.8012749498124352</v>
      </c>
      <c r="M201" s="92">
        <f t="shared" si="41"/>
        <v>9.0480721887638449</v>
      </c>
      <c r="N201" s="98">
        <f t="shared" si="42"/>
        <v>0.36859447790282118</v>
      </c>
      <c r="P201" s="107" t="str">
        <f>IF(ISTEXT(VLOOKUP(A201,Table3[],3,FALSE)), VLOOKUP(A201,Table3[],3,FALSE),"")</f>
        <v/>
      </c>
      <c r="Q201" s="107" t="e">
        <f t="shared" si="44"/>
        <v>#N/A</v>
      </c>
    </row>
    <row r="202" spans="2:17" ht="14" x14ac:dyDescent="0.3">
      <c r="B202" s="3" t="e">
        <f>Requests[[#This Row],[Total number home visits completed on each day]]</f>
        <v>#VALUE!</v>
      </c>
      <c r="I202" s="99">
        <f t="shared" si="38"/>
        <v>2.1698694277152559</v>
      </c>
      <c r="J202" s="92">
        <f t="shared" si="43"/>
        <v>4.708333333333333</v>
      </c>
      <c r="K202" s="92">
        <f t="shared" si="39"/>
        <v>11.217941616479102</v>
      </c>
      <c r="L202" s="92">
        <f t="shared" si="40"/>
        <v>-1.8012749498124352</v>
      </c>
      <c r="M202" s="92">
        <f t="shared" si="41"/>
        <v>9.0480721887638449</v>
      </c>
      <c r="N202" s="98">
        <f t="shared" si="42"/>
        <v>0.36859447790282118</v>
      </c>
      <c r="P202" s="107" t="str">
        <f>IF(ISTEXT(VLOOKUP(A202,Table3[],3,FALSE)), VLOOKUP(A202,Table3[],3,FALSE),"")</f>
        <v/>
      </c>
      <c r="Q202" s="107" t="e">
        <f t="shared" si="44"/>
        <v>#N/A</v>
      </c>
    </row>
    <row r="203" spans="2:17" ht="14" x14ac:dyDescent="0.3">
      <c r="B203" s="3" t="e">
        <f>Requests[[#This Row],[Total number home visits completed on each day]]</f>
        <v>#VALUE!</v>
      </c>
      <c r="I203" s="99">
        <f t="shared" si="38"/>
        <v>2.1698694277152559</v>
      </c>
      <c r="J203" s="92">
        <f t="shared" si="43"/>
        <v>4.708333333333333</v>
      </c>
      <c r="K203" s="92">
        <f t="shared" si="39"/>
        <v>11.217941616479102</v>
      </c>
      <c r="L203" s="92">
        <f t="shared" si="40"/>
        <v>-1.8012749498124352</v>
      </c>
      <c r="M203" s="92">
        <f t="shared" si="41"/>
        <v>9.0480721887638449</v>
      </c>
      <c r="N203" s="98">
        <f t="shared" si="42"/>
        <v>0.36859447790282118</v>
      </c>
      <c r="P203" s="107" t="str">
        <f>IF(ISTEXT(VLOOKUP(A203,Table3[],3,FALSE)), VLOOKUP(A203,Table3[],3,FALSE),"")</f>
        <v/>
      </c>
      <c r="Q203" s="107" t="e">
        <f t="shared" si="44"/>
        <v>#N/A</v>
      </c>
    </row>
    <row r="204" spans="2:17" ht="14" x14ac:dyDescent="0.3">
      <c r="B204" s="3" t="e">
        <f>Requests[[#This Row],[Total number home visits completed on each day]]</f>
        <v>#VALUE!</v>
      </c>
      <c r="I204" s="99">
        <f t="shared" si="38"/>
        <v>2.1698694277152559</v>
      </c>
      <c r="J204" s="92">
        <f t="shared" si="43"/>
        <v>4.708333333333333</v>
      </c>
      <c r="K204" s="92">
        <f t="shared" si="39"/>
        <v>11.217941616479102</v>
      </c>
      <c r="L204" s="92">
        <f t="shared" si="40"/>
        <v>-1.8012749498124352</v>
      </c>
      <c r="M204" s="92">
        <f t="shared" si="41"/>
        <v>9.0480721887638449</v>
      </c>
      <c r="N204" s="98">
        <f t="shared" si="42"/>
        <v>0.36859447790282118</v>
      </c>
      <c r="P204" s="107" t="str">
        <f>IF(ISTEXT(VLOOKUP(A204,Table3[],3,FALSE)), VLOOKUP(A204,Table3[],3,FALSE),"")</f>
        <v/>
      </c>
      <c r="Q204" s="107" t="e">
        <f t="shared" si="44"/>
        <v>#N/A</v>
      </c>
    </row>
    <row r="205" spans="2:17" ht="14" x14ac:dyDescent="0.3">
      <c r="B205" s="3" t="e">
        <f>Requests[[#This Row],[Total number home visits completed on each day]]</f>
        <v>#VALUE!</v>
      </c>
      <c r="I205" s="99">
        <f t="shared" si="38"/>
        <v>2.1698694277152559</v>
      </c>
      <c r="J205" s="92">
        <f t="shared" si="43"/>
        <v>4.708333333333333</v>
      </c>
      <c r="K205" s="92">
        <f t="shared" si="39"/>
        <v>11.217941616479102</v>
      </c>
      <c r="L205" s="92">
        <f t="shared" si="40"/>
        <v>-1.8012749498124352</v>
      </c>
      <c r="M205" s="92">
        <f t="shared" si="41"/>
        <v>9.0480721887638449</v>
      </c>
      <c r="N205" s="98">
        <f t="shared" si="42"/>
        <v>0.36859447790282118</v>
      </c>
      <c r="P205" s="107" t="str">
        <f>IF(ISTEXT(VLOOKUP(A205,Table3[],3,FALSE)), VLOOKUP(A205,Table3[],3,FALSE),"")</f>
        <v/>
      </c>
      <c r="Q205" s="107" t="e">
        <f t="shared" si="44"/>
        <v>#N/A</v>
      </c>
    </row>
    <row r="206" spans="2:17" ht="14" x14ac:dyDescent="0.3">
      <c r="B206" s="3" t="e">
        <f>Requests[[#This Row],[Total number home visits completed on each day]]</f>
        <v>#VALUE!</v>
      </c>
      <c r="I206" s="99">
        <f t="shared" si="38"/>
        <v>2.1698694277152559</v>
      </c>
      <c r="J206" s="92">
        <f t="shared" si="43"/>
        <v>4.708333333333333</v>
      </c>
      <c r="K206" s="92">
        <f t="shared" si="39"/>
        <v>11.217941616479102</v>
      </c>
      <c r="L206" s="92">
        <f t="shared" si="40"/>
        <v>-1.8012749498124352</v>
      </c>
      <c r="M206" s="92">
        <f t="shared" si="41"/>
        <v>9.0480721887638449</v>
      </c>
      <c r="N206" s="98">
        <f t="shared" si="42"/>
        <v>0.36859447790282118</v>
      </c>
      <c r="P206" s="107" t="str">
        <f>IF(ISTEXT(VLOOKUP(A206,Table3[],3,FALSE)), VLOOKUP(A206,Table3[],3,FALSE),"")</f>
        <v/>
      </c>
      <c r="Q206" s="107" t="e">
        <f t="shared" si="44"/>
        <v>#N/A</v>
      </c>
    </row>
    <row r="207" spans="2:17" ht="14" x14ac:dyDescent="0.3">
      <c r="B207" s="3" t="e">
        <f>Requests[[#This Row],[Total number home visits completed on each day]]</f>
        <v>#VALUE!</v>
      </c>
      <c r="I207" s="99">
        <f t="shared" si="38"/>
        <v>2.1698694277152559</v>
      </c>
      <c r="J207" s="92">
        <f t="shared" si="43"/>
        <v>4.708333333333333</v>
      </c>
      <c r="K207" s="92">
        <f t="shared" si="39"/>
        <v>11.217941616479102</v>
      </c>
      <c r="L207" s="92">
        <f t="shared" si="40"/>
        <v>-1.8012749498124352</v>
      </c>
      <c r="M207" s="92">
        <f t="shared" si="41"/>
        <v>9.0480721887638449</v>
      </c>
      <c r="N207" s="98">
        <f t="shared" si="42"/>
        <v>0.36859447790282118</v>
      </c>
      <c r="P207" s="107" t="str">
        <f>IF(ISTEXT(VLOOKUP(A207,Table3[],3,FALSE)), VLOOKUP(A207,Table3[],3,FALSE),"")</f>
        <v/>
      </c>
      <c r="Q207" s="107" t="e">
        <f t="shared" si="44"/>
        <v>#N/A</v>
      </c>
    </row>
    <row r="208" spans="2:17" ht="14" x14ac:dyDescent="0.3">
      <c r="B208" s="3" t="e">
        <f>Requests[[#This Row],[Total number home visits completed on each day]]</f>
        <v>#VALUE!</v>
      </c>
      <c r="I208" s="99">
        <f t="shared" si="38"/>
        <v>2.1698694277152559</v>
      </c>
      <c r="J208" s="92">
        <f t="shared" si="43"/>
        <v>4.708333333333333</v>
      </c>
      <c r="K208" s="92">
        <f t="shared" si="39"/>
        <v>11.217941616479102</v>
      </c>
      <c r="L208" s="92">
        <f t="shared" si="40"/>
        <v>-1.8012749498124352</v>
      </c>
      <c r="M208" s="92">
        <f t="shared" si="41"/>
        <v>9.0480721887638449</v>
      </c>
      <c r="N208" s="98">
        <f t="shared" si="42"/>
        <v>0.36859447790282118</v>
      </c>
      <c r="P208" s="107" t="str">
        <f>IF(ISTEXT(VLOOKUP(A208,Table3[],3,FALSE)), VLOOKUP(A208,Table3[],3,FALSE),"")</f>
        <v/>
      </c>
      <c r="Q208" s="107" t="e">
        <f t="shared" si="44"/>
        <v>#N/A</v>
      </c>
    </row>
    <row r="209" spans="2:17" ht="14" x14ac:dyDescent="0.3">
      <c r="B209" s="3" t="e">
        <f>Requests[[#This Row],[Total number home visits completed on each day]]</f>
        <v>#VALUE!</v>
      </c>
      <c r="I209" s="99">
        <f t="shared" si="38"/>
        <v>2.1698694277152559</v>
      </c>
      <c r="J209" s="92">
        <f t="shared" si="43"/>
        <v>4.708333333333333</v>
      </c>
      <c r="K209" s="92">
        <f t="shared" si="39"/>
        <v>11.217941616479102</v>
      </c>
      <c r="L209" s="92">
        <f t="shared" si="40"/>
        <v>-1.8012749498124352</v>
      </c>
      <c r="M209" s="92">
        <f t="shared" si="41"/>
        <v>9.0480721887638449</v>
      </c>
      <c r="N209" s="98">
        <f t="shared" si="42"/>
        <v>0.36859447790282118</v>
      </c>
      <c r="P209" s="107" t="str">
        <f>IF(ISTEXT(VLOOKUP(A209,Table3[],3,FALSE)), VLOOKUP(A209,Table3[],3,FALSE),"")</f>
        <v/>
      </c>
      <c r="Q209" s="107" t="e">
        <f t="shared" si="44"/>
        <v>#N/A</v>
      </c>
    </row>
    <row r="210" spans="2:17" ht="14" x14ac:dyDescent="0.3">
      <c r="B210" s="3" t="e">
        <f>Requests[[#This Row],[Total number home visits completed on each day]]</f>
        <v>#VALUE!</v>
      </c>
      <c r="I210" s="99">
        <f t="shared" si="38"/>
        <v>2.1698694277152559</v>
      </c>
      <c r="J210" s="92">
        <f t="shared" si="43"/>
        <v>4.708333333333333</v>
      </c>
      <c r="K210" s="92">
        <f t="shared" si="39"/>
        <v>11.217941616479102</v>
      </c>
      <c r="L210" s="92">
        <f t="shared" si="40"/>
        <v>-1.8012749498124352</v>
      </c>
      <c r="M210" s="92">
        <f t="shared" si="41"/>
        <v>9.0480721887638449</v>
      </c>
      <c r="N210" s="98">
        <f t="shared" si="42"/>
        <v>0.36859447790282118</v>
      </c>
      <c r="P210" s="107" t="str">
        <f>IF(ISTEXT(VLOOKUP(A210,Table3[],3,FALSE)), VLOOKUP(A210,Table3[],3,FALSE),"")</f>
        <v/>
      </c>
      <c r="Q210" s="107" t="e">
        <f t="shared" si="44"/>
        <v>#N/A</v>
      </c>
    </row>
    <row r="211" spans="2:17" ht="14" x14ac:dyDescent="0.3">
      <c r="B211" s="3" t="e">
        <f>Requests[[#This Row],[Total number home visits completed on each day]]</f>
        <v>#VALUE!</v>
      </c>
      <c r="I211" s="99">
        <f t="shared" si="38"/>
        <v>2.1698694277152559</v>
      </c>
      <c r="J211" s="92">
        <f t="shared" si="43"/>
        <v>4.708333333333333</v>
      </c>
      <c r="K211" s="92">
        <f t="shared" si="39"/>
        <v>11.217941616479102</v>
      </c>
      <c r="L211" s="92">
        <f t="shared" si="40"/>
        <v>-1.8012749498124352</v>
      </c>
      <c r="M211" s="92">
        <f t="shared" si="41"/>
        <v>9.0480721887638449</v>
      </c>
      <c r="N211" s="98">
        <f t="shared" si="42"/>
        <v>0.36859447790282118</v>
      </c>
      <c r="P211" s="107" t="str">
        <f>IF(ISTEXT(VLOOKUP(A211,Table3[],3,FALSE)), VLOOKUP(A211,Table3[],3,FALSE),"")</f>
        <v/>
      </c>
      <c r="Q211" s="107" t="e">
        <f t="shared" si="44"/>
        <v>#N/A</v>
      </c>
    </row>
    <row r="212" spans="2:17" ht="14" x14ac:dyDescent="0.3">
      <c r="B212" s="3" t="e">
        <f>Requests[[#This Row],[Total number home visits completed on each day]]</f>
        <v>#VALUE!</v>
      </c>
      <c r="I212" s="99">
        <f t="shared" si="38"/>
        <v>2.1698694277152559</v>
      </c>
      <c r="J212" s="92">
        <f t="shared" si="43"/>
        <v>4.708333333333333</v>
      </c>
      <c r="K212" s="92">
        <f t="shared" si="39"/>
        <v>11.217941616479102</v>
      </c>
      <c r="L212" s="92">
        <f t="shared" si="40"/>
        <v>-1.8012749498124352</v>
      </c>
      <c r="M212" s="92">
        <f t="shared" si="41"/>
        <v>9.0480721887638449</v>
      </c>
      <c r="N212" s="98">
        <f t="shared" si="42"/>
        <v>0.36859447790282118</v>
      </c>
      <c r="P212" s="107" t="str">
        <f>IF(ISTEXT(VLOOKUP(A212,Table3[],3,FALSE)), VLOOKUP(A212,Table3[],3,FALSE),"")</f>
        <v/>
      </c>
      <c r="Q212" s="107" t="e">
        <f t="shared" si="44"/>
        <v>#N/A</v>
      </c>
    </row>
    <row r="213" spans="2:17" ht="14" x14ac:dyDescent="0.3">
      <c r="B213" s="3" t="e">
        <f>Requests[[#This Row],[Total number home visits completed on each day]]</f>
        <v>#VALUE!</v>
      </c>
      <c r="I213" s="99">
        <f t="shared" si="38"/>
        <v>2.1698694277152559</v>
      </c>
      <c r="J213" s="92">
        <f t="shared" si="43"/>
        <v>4.708333333333333</v>
      </c>
      <c r="K213" s="92">
        <f t="shared" si="39"/>
        <v>11.217941616479102</v>
      </c>
      <c r="L213" s="92">
        <f t="shared" si="40"/>
        <v>-1.8012749498124352</v>
      </c>
      <c r="M213" s="92">
        <f t="shared" si="41"/>
        <v>9.0480721887638449</v>
      </c>
      <c r="N213" s="98">
        <f t="shared" si="42"/>
        <v>0.36859447790282118</v>
      </c>
      <c r="P213" s="107" t="str">
        <f>IF(ISTEXT(VLOOKUP(A213,Table3[],3,FALSE)), VLOOKUP(A213,Table3[],3,FALSE),"")</f>
        <v/>
      </c>
      <c r="Q213" s="107" t="e">
        <f t="shared" si="44"/>
        <v>#N/A</v>
      </c>
    </row>
    <row r="214" spans="2:17" ht="14" x14ac:dyDescent="0.3">
      <c r="B214" s="3" t="e">
        <f>Requests[[#This Row],[Total number home visits completed on each day]]</f>
        <v>#VALUE!</v>
      </c>
      <c r="I214" s="99">
        <f t="shared" si="38"/>
        <v>2.1698694277152559</v>
      </c>
      <c r="J214" s="92">
        <f t="shared" si="43"/>
        <v>4.708333333333333</v>
      </c>
      <c r="K214" s="92">
        <f t="shared" si="39"/>
        <v>11.217941616479102</v>
      </c>
      <c r="L214" s="92">
        <f t="shared" si="40"/>
        <v>-1.8012749498124352</v>
      </c>
      <c r="M214" s="92">
        <f t="shared" si="41"/>
        <v>9.0480721887638449</v>
      </c>
      <c r="N214" s="98">
        <f t="shared" si="42"/>
        <v>0.36859447790282118</v>
      </c>
      <c r="P214" s="107" t="str">
        <f>IF(ISTEXT(VLOOKUP(A214,Table3[],3,FALSE)), VLOOKUP(A214,Table3[],3,FALSE),"")</f>
        <v/>
      </c>
      <c r="Q214" s="107" t="e">
        <f t="shared" si="44"/>
        <v>#N/A</v>
      </c>
    </row>
    <row r="215" spans="2:17" ht="14" x14ac:dyDescent="0.3">
      <c r="B215" s="3" t="e">
        <f>Requests[[#This Row],[Total number home visits completed on each day]]</f>
        <v>#VALUE!</v>
      </c>
      <c r="I215" s="99">
        <f t="shared" si="38"/>
        <v>2.1698694277152559</v>
      </c>
      <c r="J215" s="92">
        <f t="shared" si="43"/>
        <v>4.708333333333333</v>
      </c>
      <c r="K215" s="92">
        <f t="shared" si="39"/>
        <v>11.217941616479102</v>
      </c>
      <c r="L215" s="92">
        <f t="shared" si="40"/>
        <v>-1.8012749498124352</v>
      </c>
      <c r="M215" s="92">
        <f t="shared" si="41"/>
        <v>9.0480721887638449</v>
      </c>
      <c r="N215" s="98">
        <f t="shared" si="42"/>
        <v>0.36859447790282118</v>
      </c>
      <c r="P215" s="107" t="str">
        <f>IF(ISTEXT(VLOOKUP(A215,Table3[],3,FALSE)), VLOOKUP(A215,Table3[],3,FALSE),"")</f>
        <v/>
      </c>
      <c r="Q215" s="107" t="e">
        <f t="shared" si="44"/>
        <v>#N/A</v>
      </c>
    </row>
    <row r="216" spans="2:17" ht="14" x14ac:dyDescent="0.3">
      <c r="B216" s="3" t="e">
        <f>Requests[[#This Row],[Total number home visits completed on each day]]</f>
        <v>#VALUE!</v>
      </c>
      <c r="I216" s="99">
        <f t="shared" si="38"/>
        <v>2.1698694277152559</v>
      </c>
      <c r="J216" s="92">
        <f t="shared" si="43"/>
        <v>4.708333333333333</v>
      </c>
      <c r="K216" s="92">
        <f t="shared" si="39"/>
        <v>11.217941616479102</v>
      </c>
      <c r="L216" s="92">
        <f t="shared" si="40"/>
        <v>-1.8012749498124352</v>
      </c>
      <c r="M216" s="92">
        <f t="shared" si="41"/>
        <v>9.0480721887638449</v>
      </c>
      <c r="N216" s="98">
        <f t="shared" si="42"/>
        <v>0.36859447790282118</v>
      </c>
      <c r="P216" s="107" t="str">
        <f>IF(ISTEXT(VLOOKUP(A216,Table3[],3,FALSE)), VLOOKUP(A216,Table3[],3,FALSE),"")</f>
        <v/>
      </c>
      <c r="Q216" s="107" t="e">
        <f t="shared" si="44"/>
        <v>#N/A</v>
      </c>
    </row>
    <row r="217" spans="2:17" ht="14" x14ac:dyDescent="0.3">
      <c r="B217" s="3" t="e">
        <f>Requests[[#This Row],[Total number home visits completed on each day]]</f>
        <v>#VALUE!</v>
      </c>
      <c r="I217" s="99">
        <f t="shared" si="38"/>
        <v>2.1698694277152559</v>
      </c>
      <c r="J217" s="92">
        <f t="shared" si="43"/>
        <v>4.708333333333333</v>
      </c>
      <c r="K217" s="92">
        <f t="shared" si="39"/>
        <v>11.217941616479102</v>
      </c>
      <c r="L217" s="92">
        <f t="shared" si="40"/>
        <v>-1.8012749498124352</v>
      </c>
      <c r="M217" s="92">
        <f t="shared" si="41"/>
        <v>9.0480721887638449</v>
      </c>
      <c r="N217" s="98">
        <f t="shared" si="42"/>
        <v>0.36859447790282118</v>
      </c>
      <c r="P217" s="107" t="str">
        <f>IF(ISTEXT(VLOOKUP(A217,Table3[],3,FALSE)), VLOOKUP(A217,Table3[],3,FALSE),"")</f>
        <v/>
      </c>
      <c r="Q217" s="107" t="e">
        <f t="shared" si="44"/>
        <v>#N/A</v>
      </c>
    </row>
    <row r="218" spans="2:17" ht="14" x14ac:dyDescent="0.3">
      <c r="B218" s="3" t="e">
        <f>Requests[[#This Row],[Total number home visits completed on each day]]</f>
        <v>#VALUE!</v>
      </c>
      <c r="I218" s="99">
        <f t="shared" si="38"/>
        <v>2.1698694277152559</v>
      </c>
      <c r="J218" s="92">
        <f t="shared" si="43"/>
        <v>4.708333333333333</v>
      </c>
      <c r="K218" s="92">
        <f t="shared" si="39"/>
        <v>11.217941616479102</v>
      </c>
      <c r="L218" s="92">
        <f t="shared" si="40"/>
        <v>-1.8012749498124352</v>
      </c>
      <c r="M218" s="92">
        <f t="shared" si="41"/>
        <v>9.0480721887638449</v>
      </c>
      <c r="N218" s="98">
        <f t="shared" si="42"/>
        <v>0.36859447790282118</v>
      </c>
      <c r="P218" s="107" t="str">
        <f>IF(ISTEXT(VLOOKUP(A218,Table3[],3,FALSE)), VLOOKUP(A218,Table3[],3,FALSE),"")</f>
        <v/>
      </c>
      <c r="Q218" s="107" t="e">
        <f t="shared" si="44"/>
        <v>#N/A</v>
      </c>
    </row>
    <row r="219" spans="2:17" ht="14" x14ac:dyDescent="0.3">
      <c r="B219" s="3" t="e">
        <f>Requests[[#This Row],[Total number home visits completed on each day]]</f>
        <v>#VALUE!</v>
      </c>
      <c r="I219" s="99">
        <f t="shared" si="38"/>
        <v>2.1698694277152559</v>
      </c>
      <c r="J219" s="92">
        <f t="shared" si="43"/>
        <v>4.708333333333333</v>
      </c>
      <c r="K219" s="92">
        <f t="shared" si="39"/>
        <v>11.217941616479102</v>
      </c>
      <c r="L219" s="92">
        <f t="shared" si="40"/>
        <v>-1.8012749498124352</v>
      </c>
      <c r="M219" s="92">
        <f t="shared" si="41"/>
        <v>9.0480721887638449</v>
      </c>
      <c r="N219" s="98">
        <f t="shared" si="42"/>
        <v>0.36859447790282118</v>
      </c>
      <c r="P219" s="107" t="str">
        <f>IF(ISTEXT(VLOOKUP(A219,Table3[],3,FALSE)), VLOOKUP(A219,Table3[],3,FALSE),"")</f>
        <v/>
      </c>
      <c r="Q219" s="107" t="e">
        <f t="shared" si="44"/>
        <v>#N/A</v>
      </c>
    </row>
    <row r="220" spans="2:17" ht="14" x14ac:dyDescent="0.3">
      <c r="B220" s="3" t="e">
        <f>Requests[[#This Row],[Total number home visits completed on each day]]</f>
        <v>#VALUE!</v>
      </c>
      <c r="I220" s="99">
        <f t="shared" si="38"/>
        <v>2.1698694277152559</v>
      </c>
      <c r="J220" s="92">
        <f t="shared" si="43"/>
        <v>4.708333333333333</v>
      </c>
      <c r="K220" s="92">
        <f t="shared" si="39"/>
        <v>11.217941616479102</v>
      </c>
      <c r="L220" s="92">
        <f t="shared" si="40"/>
        <v>-1.8012749498124352</v>
      </c>
      <c r="M220" s="92">
        <f t="shared" si="41"/>
        <v>9.0480721887638449</v>
      </c>
      <c r="N220" s="98">
        <f t="shared" si="42"/>
        <v>0.36859447790282118</v>
      </c>
      <c r="P220" s="107" t="str">
        <f>IF(ISTEXT(VLOOKUP(A220,Table3[],3,FALSE)), VLOOKUP(A220,Table3[],3,FALSE),"")</f>
        <v/>
      </c>
      <c r="Q220" s="107" t="e">
        <f t="shared" si="44"/>
        <v>#N/A</v>
      </c>
    </row>
    <row r="221" spans="2:17" ht="14" x14ac:dyDescent="0.3">
      <c r="B221" s="3" t="e">
        <f>Requests[[#This Row],[Total number home visits completed on each day]]</f>
        <v>#VALUE!</v>
      </c>
      <c r="I221" s="99">
        <f t="shared" si="38"/>
        <v>2.1698694277152559</v>
      </c>
      <c r="J221" s="92">
        <f t="shared" si="43"/>
        <v>4.708333333333333</v>
      </c>
      <c r="K221" s="92">
        <f t="shared" si="39"/>
        <v>11.217941616479102</v>
      </c>
      <c r="L221" s="92">
        <f t="shared" si="40"/>
        <v>-1.8012749498124352</v>
      </c>
      <c r="M221" s="92">
        <f t="shared" si="41"/>
        <v>9.0480721887638449</v>
      </c>
      <c r="N221" s="98">
        <f t="shared" si="42"/>
        <v>0.36859447790282118</v>
      </c>
      <c r="P221" s="107" t="str">
        <f>IF(ISTEXT(VLOOKUP(A221,Table3[],3,FALSE)), VLOOKUP(A221,Table3[],3,FALSE),"")</f>
        <v/>
      </c>
      <c r="Q221" s="107" t="e">
        <f t="shared" si="44"/>
        <v>#N/A</v>
      </c>
    </row>
    <row r="222" spans="2:17" ht="14" x14ac:dyDescent="0.3">
      <c r="B222" s="3" t="e">
        <f>Requests[[#This Row],[Total number home visits completed on each day]]</f>
        <v>#VALUE!</v>
      </c>
      <c r="I222" s="99">
        <f t="shared" si="38"/>
        <v>2.1698694277152559</v>
      </c>
      <c r="J222" s="92">
        <f t="shared" si="43"/>
        <v>4.708333333333333</v>
      </c>
      <c r="K222" s="92">
        <f t="shared" si="39"/>
        <v>11.217941616479102</v>
      </c>
      <c r="L222" s="92">
        <f t="shared" si="40"/>
        <v>-1.8012749498124352</v>
      </c>
      <c r="M222" s="92">
        <f t="shared" si="41"/>
        <v>9.0480721887638449</v>
      </c>
      <c r="N222" s="98">
        <f t="shared" si="42"/>
        <v>0.36859447790282118</v>
      </c>
      <c r="P222" s="107" t="str">
        <f>IF(ISTEXT(VLOOKUP(A222,Table3[],3,FALSE)), VLOOKUP(A222,Table3[],3,FALSE),"")</f>
        <v/>
      </c>
      <c r="Q222" s="107" t="e">
        <f t="shared" si="44"/>
        <v>#N/A</v>
      </c>
    </row>
    <row r="223" spans="2:17" ht="14" x14ac:dyDescent="0.3">
      <c r="B223" s="3" t="e">
        <f>Requests[[#This Row],[Total number home visits completed on each day]]</f>
        <v>#VALUE!</v>
      </c>
      <c r="I223" s="99">
        <f t="shared" si="38"/>
        <v>2.1698694277152559</v>
      </c>
      <c r="J223" s="92">
        <f t="shared" si="43"/>
        <v>4.708333333333333</v>
      </c>
      <c r="K223" s="92">
        <f t="shared" si="39"/>
        <v>11.217941616479102</v>
      </c>
      <c r="L223" s="92">
        <f t="shared" si="40"/>
        <v>-1.8012749498124352</v>
      </c>
      <c r="M223" s="92">
        <f t="shared" si="41"/>
        <v>9.0480721887638449</v>
      </c>
      <c r="N223" s="98">
        <f t="shared" si="42"/>
        <v>0.36859447790282118</v>
      </c>
      <c r="P223" s="107" t="str">
        <f>IF(ISTEXT(VLOOKUP(A223,Table3[],3,FALSE)), VLOOKUP(A223,Table3[],3,FALSE),"")</f>
        <v/>
      </c>
      <c r="Q223" s="107" t="e">
        <f t="shared" si="44"/>
        <v>#N/A</v>
      </c>
    </row>
    <row r="224" spans="2:17" ht="14" x14ac:dyDescent="0.3">
      <c r="B224" s="3" t="e">
        <f>Requests[[#This Row],[Total number home visits completed on each day]]</f>
        <v>#VALUE!</v>
      </c>
      <c r="I224" s="99">
        <f t="shared" si="38"/>
        <v>2.1698694277152559</v>
      </c>
      <c r="J224" s="92">
        <f t="shared" si="43"/>
        <v>4.708333333333333</v>
      </c>
      <c r="K224" s="92">
        <f t="shared" si="39"/>
        <v>11.217941616479102</v>
      </c>
      <c r="L224" s="92">
        <f t="shared" si="40"/>
        <v>-1.8012749498124352</v>
      </c>
      <c r="M224" s="92">
        <f t="shared" si="41"/>
        <v>9.0480721887638449</v>
      </c>
      <c r="N224" s="98">
        <f t="shared" si="42"/>
        <v>0.36859447790282118</v>
      </c>
      <c r="P224" s="107" t="str">
        <f>IF(ISTEXT(VLOOKUP(A224,Table3[],3,FALSE)), VLOOKUP(A224,Table3[],3,FALSE),"")</f>
        <v/>
      </c>
      <c r="Q224" s="107" t="e">
        <f t="shared" si="44"/>
        <v>#N/A</v>
      </c>
    </row>
    <row r="225" spans="2:17" ht="14" x14ac:dyDescent="0.3">
      <c r="B225" s="3" t="e">
        <f>Requests[[#This Row],[Total number home visits completed on each day]]</f>
        <v>#VALUE!</v>
      </c>
      <c r="I225" s="99">
        <f t="shared" si="38"/>
        <v>2.1698694277152559</v>
      </c>
      <c r="J225" s="92">
        <f t="shared" si="43"/>
        <v>4.708333333333333</v>
      </c>
      <c r="K225" s="92">
        <f t="shared" si="39"/>
        <v>11.217941616479102</v>
      </c>
      <c r="L225" s="92">
        <f t="shared" si="40"/>
        <v>-1.8012749498124352</v>
      </c>
      <c r="M225" s="92">
        <f t="shared" si="41"/>
        <v>9.0480721887638449</v>
      </c>
      <c r="N225" s="98">
        <f t="shared" si="42"/>
        <v>0.36859447790282118</v>
      </c>
      <c r="P225" s="107" t="str">
        <f>IF(ISTEXT(VLOOKUP(A225,Table3[],3,FALSE)), VLOOKUP(A225,Table3[],3,FALSE),"")</f>
        <v/>
      </c>
      <c r="Q225" s="107" t="e">
        <f t="shared" si="44"/>
        <v>#N/A</v>
      </c>
    </row>
    <row r="226" spans="2:17" ht="14" x14ac:dyDescent="0.3">
      <c r="B226" s="3" t="e">
        <f>Requests[[#This Row],[Total number home visits completed on each day]]</f>
        <v>#VALUE!</v>
      </c>
      <c r="I226" s="99">
        <f t="shared" si="38"/>
        <v>2.1698694277152559</v>
      </c>
      <c r="J226" s="92">
        <f t="shared" si="43"/>
        <v>4.708333333333333</v>
      </c>
      <c r="K226" s="92">
        <f t="shared" si="39"/>
        <v>11.217941616479102</v>
      </c>
      <c r="L226" s="92">
        <f t="shared" si="40"/>
        <v>-1.8012749498124352</v>
      </c>
      <c r="M226" s="92">
        <f t="shared" si="41"/>
        <v>9.0480721887638449</v>
      </c>
      <c r="N226" s="98">
        <f t="shared" si="42"/>
        <v>0.36859447790282118</v>
      </c>
      <c r="P226" s="107" t="str">
        <f>IF(ISTEXT(VLOOKUP(A226,Table3[],3,FALSE)), VLOOKUP(A226,Table3[],3,FALSE),"")</f>
        <v/>
      </c>
      <c r="Q226" s="107" t="e">
        <f t="shared" si="44"/>
        <v>#N/A</v>
      </c>
    </row>
    <row r="227" spans="2:17" ht="14" x14ac:dyDescent="0.3">
      <c r="B227" s="3" t="e">
        <f>Requests[[#This Row],[Total number home visits completed on each day]]</f>
        <v>#VALUE!</v>
      </c>
      <c r="I227" s="99">
        <f t="shared" si="38"/>
        <v>2.1698694277152559</v>
      </c>
      <c r="J227" s="92">
        <f t="shared" si="43"/>
        <v>4.708333333333333</v>
      </c>
      <c r="K227" s="92">
        <f t="shared" si="39"/>
        <v>11.217941616479102</v>
      </c>
      <c r="L227" s="92">
        <f t="shared" si="40"/>
        <v>-1.8012749498124352</v>
      </c>
      <c r="M227" s="92">
        <f t="shared" si="41"/>
        <v>9.0480721887638449</v>
      </c>
      <c r="N227" s="98">
        <f t="shared" si="42"/>
        <v>0.36859447790282118</v>
      </c>
      <c r="P227" s="107" t="str">
        <f>IF(ISTEXT(VLOOKUP(A227,Table3[],3,FALSE)), VLOOKUP(A227,Table3[],3,FALSE),"")</f>
        <v/>
      </c>
      <c r="Q227" s="107" t="e">
        <f t="shared" si="44"/>
        <v>#N/A</v>
      </c>
    </row>
    <row r="228" spans="2:17" ht="14" x14ac:dyDescent="0.3">
      <c r="B228" s="3" t="e">
        <f>Requests[[#This Row],[Total number home visits completed on each day]]</f>
        <v>#VALUE!</v>
      </c>
      <c r="I228" s="99">
        <f t="shared" si="38"/>
        <v>2.1698694277152559</v>
      </c>
      <c r="J228" s="92">
        <f t="shared" si="43"/>
        <v>4.708333333333333</v>
      </c>
      <c r="K228" s="92">
        <f t="shared" si="39"/>
        <v>11.217941616479102</v>
      </c>
      <c r="L228" s="92">
        <f t="shared" si="40"/>
        <v>-1.8012749498124352</v>
      </c>
      <c r="M228" s="92">
        <f t="shared" si="41"/>
        <v>9.0480721887638449</v>
      </c>
      <c r="N228" s="98">
        <f t="shared" si="42"/>
        <v>0.36859447790282118</v>
      </c>
      <c r="P228" s="107" t="str">
        <f>IF(ISTEXT(VLOOKUP(A228,Table3[],3,FALSE)), VLOOKUP(A228,Table3[],3,FALSE),"")</f>
        <v/>
      </c>
      <c r="Q228" s="107" t="e">
        <f t="shared" si="44"/>
        <v>#N/A</v>
      </c>
    </row>
    <row r="229" spans="2:17" ht="14" x14ac:dyDescent="0.3">
      <c r="B229" s="3" t="e">
        <f>Requests[[#This Row],[Total number home visits completed on each day]]</f>
        <v>#VALUE!</v>
      </c>
      <c r="I229" s="99">
        <f t="shared" si="38"/>
        <v>2.1698694277152559</v>
      </c>
      <c r="J229" s="92">
        <f t="shared" si="43"/>
        <v>4.708333333333333</v>
      </c>
      <c r="K229" s="92">
        <f t="shared" si="39"/>
        <v>11.217941616479102</v>
      </c>
      <c r="L229" s="92">
        <f t="shared" si="40"/>
        <v>-1.8012749498124352</v>
      </c>
      <c r="M229" s="92">
        <f t="shared" si="41"/>
        <v>9.0480721887638449</v>
      </c>
      <c r="N229" s="98">
        <f t="shared" si="42"/>
        <v>0.36859447790282118</v>
      </c>
      <c r="P229" s="107" t="str">
        <f>IF(ISTEXT(VLOOKUP(A229,Table3[],3,FALSE)), VLOOKUP(A229,Table3[],3,FALSE),"")</f>
        <v/>
      </c>
      <c r="Q229" s="107" t="e">
        <f t="shared" si="44"/>
        <v>#N/A</v>
      </c>
    </row>
    <row r="230" spans="2:17" ht="14" x14ac:dyDescent="0.3">
      <c r="B230" s="3" t="e">
        <f>Requests[[#This Row],[Total number home visits completed on each day]]</f>
        <v>#VALUE!</v>
      </c>
      <c r="I230" s="99">
        <f t="shared" si="38"/>
        <v>2.1698694277152559</v>
      </c>
      <c r="J230" s="92">
        <f t="shared" si="43"/>
        <v>4.708333333333333</v>
      </c>
      <c r="K230" s="92">
        <f t="shared" si="39"/>
        <v>11.217941616479102</v>
      </c>
      <c r="L230" s="92">
        <f t="shared" si="40"/>
        <v>-1.8012749498124352</v>
      </c>
      <c r="M230" s="92">
        <f t="shared" si="41"/>
        <v>9.0480721887638449</v>
      </c>
      <c r="N230" s="98">
        <f t="shared" si="42"/>
        <v>0.36859447790282118</v>
      </c>
      <c r="P230" s="107" t="str">
        <f>IF(ISTEXT(VLOOKUP(A230,Table3[],3,FALSE)), VLOOKUP(A230,Table3[],3,FALSE),"")</f>
        <v/>
      </c>
      <c r="Q230" s="107" t="e">
        <f t="shared" si="44"/>
        <v>#N/A</v>
      </c>
    </row>
    <row r="231" spans="2:17" ht="14" x14ac:dyDescent="0.3">
      <c r="B231" s="3" t="e">
        <f>Requests[[#This Row],[Total number home visits completed on each day]]</f>
        <v>#VALUE!</v>
      </c>
      <c r="I231" s="99">
        <f t="shared" si="38"/>
        <v>2.1698694277152559</v>
      </c>
      <c r="J231" s="92">
        <f t="shared" si="43"/>
        <v>4.708333333333333</v>
      </c>
      <c r="K231" s="92">
        <f t="shared" si="39"/>
        <v>11.217941616479102</v>
      </c>
      <c r="L231" s="92">
        <f t="shared" si="40"/>
        <v>-1.8012749498124352</v>
      </c>
      <c r="M231" s="92">
        <f t="shared" si="41"/>
        <v>9.0480721887638449</v>
      </c>
      <c r="N231" s="98">
        <f t="shared" si="42"/>
        <v>0.36859447790282118</v>
      </c>
      <c r="P231" s="107" t="str">
        <f>IF(ISTEXT(VLOOKUP(A231,Table3[],3,FALSE)), VLOOKUP(A231,Table3[],3,FALSE),"")</f>
        <v/>
      </c>
      <c r="Q231" s="107" t="e">
        <f t="shared" si="44"/>
        <v>#N/A</v>
      </c>
    </row>
    <row r="232" spans="2:17" ht="14" x14ac:dyDescent="0.3">
      <c r="B232" s="3" t="e">
        <f>Requests[[#This Row],[Total number home visits completed on each day]]</f>
        <v>#VALUE!</v>
      </c>
      <c r="I232" s="99">
        <f t="shared" si="38"/>
        <v>2.1698694277152559</v>
      </c>
      <c r="J232" s="92">
        <f t="shared" si="43"/>
        <v>4.708333333333333</v>
      </c>
      <c r="K232" s="92">
        <f t="shared" si="39"/>
        <v>11.217941616479102</v>
      </c>
      <c r="L232" s="92">
        <f t="shared" si="40"/>
        <v>-1.8012749498124352</v>
      </c>
      <c r="M232" s="92">
        <f t="shared" si="41"/>
        <v>9.0480721887638449</v>
      </c>
      <c r="N232" s="98">
        <f t="shared" si="42"/>
        <v>0.36859447790282118</v>
      </c>
      <c r="P232" s="107" t="str">
        <f>IF(ISTEXT(VLOOKUP(A232,Table3[],3,FALSE)), VLOOKUP(A232,Table3[],3,FALSE),"")</f>
        <v/>
      </c>
      <c r="Q232" s="107" t="e">
        <f t="shared" si="44"/>
        <v>#N/A</v>
      </c>
    </row>
    <row r="233" spans="2:17" ht="14" x14ac:dyDescent="0.3">
      <c r="B233" s="3" t="e">
        <f>Requests[[#This Row],[Total number home visits completed on each day]]</f>
        <v>#VALUE!</v>
      </c>
      <c r="I233" s="99">
        <f t="shared" si="38"/>
        <v>2.1698694277152559</v>
      </c>
      <c r="J233" s="92">
        <f t="shared" si="43"/>
        <v>4.708333333333333</v>
      </c>
      <c r="K233" s="92">
        <f t="shared" si="39"/>
        <v>11.217941616479102</v>
      </c>
      <c r="L233" s="92">
        <f t="shared" si="40"/>
        <v>-1.8012749498124352</v>
      </c>
      <c r="M233" s="92">
        <f t="shared" si="41"/>
        <v>9.0480721887638449</v>
      </c>
      <c r="N233" s="98">
        <f t="shared" si="42"/>
        <v>0.36859447790282118</v>
      </c>
      <c r="P233" s="107" t="str">
        <f>IF(ISTEXT(VLOOKUP(A233,Table3[],3,FALSE)), VLOOKUP(A233,Table3[],3,FALSE),"")</f>
        <v/>
      </c>
      <c r="Q233" s="107" t="e">
        <f t="shared" si="44"/>
        <v>#N/A</v>
      </c>
    </row>
    <row r="234" spans="2:17" ht="14" x14ac:dyDescent="0.3">
      <c r="B234" s="3" t="e">
        <f>Requests[[#This Row],[Total number home visits completed on each day]]</f>
        <v>#VALUE!</v>
      </c>
      <c r="I234" s="99">
        <f t="shared" si="38"/>
        <v>2.1698694277152559</v>
      </c>
      <c r="J234" s="92">
        <f t="shared" si="43"/>
        <v>4.708333333333333</v>
      </c>
      <c r="K234" s="92">
        <f t="shared" si="39"/>
        <v>11.217941616479102</v>
      </c>
      <c r="L234" s="92">
        <f t="shared" si="40"/>
        <v>-1.8012749498124352</v>
      </c>
      <c r="M234" s="92">
        <f t="shared" si="41"/>
        <v>9.0480721887638449</v>
      </c>
      <c r="N234" s="98">
        <f t="shared" si="42"/>
        <v>0.36859447790282118</v>
      </c>
      <c r="P234" s="107" t="str">
        <f>IF(ISTEXT(VLOOKUP(A234,Table3[],3,FALSE)), VLOOKUP(A234,Table3[],3,FALSE),"")</f>
        <v/>
      </c>
      <c r="Q234" s="107" t="e">
        <f t="shared" si="44"/>
        <v>#N/A</v>
      </c>
    </row>
    <row r="235" spans="2:17" ht="14" x14ac:dyDescent="0.3">
      <c r="B235" s="3" t="e">
        <f>Requests[[#This Row],[Total number home visits completed on each day]]</f>
        <v>#VALUE!</v>
      </c>
      <c r="I235" s="99">
        <f t="shared" si="38"/>
        <v>2.1698694277152559</v>
      </c>
      <c r="J235" s="92">
        <f t="shared" si="43"/>
        <v>4.708333333333333</v>
      </c>
      <c r="K235" s="92">
        <f t="shared" si="39"/>
        <v>11.217941616479102</v>
      </c>
      <c r="L235" s="92">
        <f t="shared" si="40"/>
        <v>-1.8012749498124352</v>
      </c>
      <c r="M235" s="92">
        <f t="shared" si="41"/>
        <v>9.0480721887638449</v>
      </c>
      <c r="N235" s="98">
        <f t="shared" si="42"/>
        <v>0.36859447790282118</v>
      </c>
      <c r="P235" s="107" t="str">
        <f>IF(ISTEXT(VLOOKUP(A235,Table3[],3,FALSE)), VLOOKUP(A235,Table3[],3,FALSE),"")</f>
        <v/>
      </c>
      <c r="Q235" s="107" t="e">
        <f t="shared" si="44"/>
        <v>#N/A</v>
      </c>
    </row>
    <row r="236" spans="2:17" ht="14" x14ac:dyDescent="0.3">
      <c r="B236" s="3" t="e">
        <f>Requests[[#This Row],[Total number home visits completed on each day]]</f>
        <v>#VALUE!</v>
      </c>
      <c r="I236" s="99">
        <f t="shared" si="38"/>
        <v>2.1698694277152559</v>
      </c>
      <c r="J236" s="92">
        <f t="shared" si="43"/>
        <v>4.708333333333333</v>
      </c>
      <c r="K236" s="92">
        <f t="shared" si="39"/>
        <v>11.217941616479102</v>
      </c>
      <c r="L236" s="92">
        <f t="shared" si="40"/>
        <v>-1.8012749498124352</v>
      </c>
      <c r="M236" s="92">
        <f t="shared" si="41"/>
        <v>9.0480721887638449</v>
      </c>
      <c r="N236" s="98">
        <f t="shared" si="42"/>
        <v>0.36859447790282118</v>
      </c>
      <c r="P236" s="107" t="str">
        <f>IF(ISTEXT(VLOOKUP(A236,Table3[],3,FALSE)), VLOOKUP(A236,Table3[],3,FALSE),"")</f>
        <v/>
      </c>
      <c r="Q236" s="107" t="e">
        <f t="shared" si="44"/>
        <v>#N/A</v>
      </c>
    </row>
    <row r="237" spans="2:17" ht="14" x14ac:dyDescent="0.3">
      <c r="B237" s="3" t="e">
        <f>Requests[[#This Row],[Total number home visits completed on each day]]</f>
        <v>#VALUE!</v>
      </c>
      <c r="I237" s="99">
        <f t="shared" si="38"/>
        <v>2.1698694277152559</v>
      </c>
      <c r="J237" s="92">
        <f t="shared" si="43"/>
        <v>4.708333333333333</v>
      </c>
      <c r="K237" s="92">
        <f t="shared" si="39"/>
        <v>11.217941616479102</v>
      </c>
      <c r="L237" s="92">
        <f t="shared" si="40"/>
        <v>-1.8012749498124352</v>
      </c>
      <c r="M237" s="92">
        <f t="shared" si="41"/>
        <v>9.0480721887638449</v>
      </c>
      <c r="N237" s="98">
        <f t="shared" si="42"/>
        <v>0.36859447790282118</v>
      </c>
      <c r="P237" s="107" t="str">
        <f>IF(ISTEXT(VLOOKUP(A237,Table3[],3,FALSE)), VLOOKUP(A237,Table3[],3,FALSE),"")</f>
        <v/>
      </c>
      <c r="Q237" s="107" t="e">
        <f t="shared" si="44"/>
        <v>#N/A</v>
      </c>
    </row>
    <row r="238" spans="2:17" ht="14" x14ac:dyDescent="0.3">
      <c r="B238" s="3" t="e">
        <f>Requests[[#This Row],[Total number home visits completed on each day]]</f>
        <v>#VALUE!</v>
      </c>
      <c r="I238" s="99">
        <f t="shared" si="38"/>
        <v>2.1698694277152559</v>
      </c>
      <c r="J238" s="92">
        <f t="shared" si="43"/>
        <v>4.708333333333333</v>
      </c>
      <c r="K238" s="92">
        <f t="shared" si="39"/>
        <v>11.217941616479102</v>
      </c>
      <c r="L238" s="92">
        <f t="shared" si="40"/>
        <v>-1.8012749498124352</v>
      </c>
      <c r="M238" s="92">
        <f t="shared" si="41"/>
        <v>9.0480721887638449</v>
      </c>
      <c r="N238" s="98">
        <f t="shared" si="42"/>
        <v>0.36859447790282118</v>
      </c>
      <c r="P238" s="107" t="str">
        <f>IF(ISTEXT(VLOOKUP(A238,Table3[],3,FALSE)), VLOOKUP(A238,Table3[],3,FALSE),"")</f>
        <v/>
      </c>
      <c r="Q238" s="107" t="e">
        <f t="shared" si="44"/>
        <v>#N/A</v>
      </c>
    </row>
    <row r="239" spans="2:17" ht="14" x14ac:dyDescent="0.3">
      <c r="B239" s="3" t="e">
        <f>Requests[[#This Row],[Total number home visits completed on each day]]</f>
        <v>#VALUE!</v>
      </c>
      <c r="I239" s="99">
        <f t="shared" ref="I239:I302" si="45">IFERROR(SQRT(J239),"")</f>
        <v>2.1698694277152559</v>
      </c>
      <c r="J239" s="92">
        <f t="shared" si="43"/>
        <v>4.708333333333333</v>
      </c>
      <c r="K239" s="92">
        <f t="shared" ref="K239:K302" si="46">IFERROR(J239+(3*I239),"")</f>
        <v>11.217941616479102</v>
      </c>
      <c r="L239" s="92">
        <f t="shared" ref="L239:L302" si="47">IFERROR(J239-(3*I239),"")</f>
        <v>-1.8012749498124352</v>
      </c>
      <c r="M239" s="92">
        <f t="shared" ref="M239:M302" si="48">IFERROR(J239+(2*I239),"")</f>
        <v>9.0480721887638449</v>
      </c>
      <c r="N239" s="98">
        <f t="shared" ref="N239:N302" si="49">IFERROR(J239-(2*I239),"")</f>
        <v>0.36859447790282118</v>
      </c>
      <c r="P239" s="107" t="str">
        <f>IF(ISTEXT(VLOOKUP(A239,Table3[],3,FALSE)), VLOOKUP(A239,Table3[],3,FALSE),"")</f>
        <v/>
      </c>
      <c r="Q239" s="107" t="e">
        <f t="shared" si="44"/>
        <v>#N/A</v>
      </c>
    </row>
    <row r="240" spans="2:17" ht="14" x14ac:dyDescent="0.3">
      <c r="B240" s="3" t="e">
        <f>Requests[[#This Row],[Total number home visits completed on each day]]</f>
        <v>#VALUE!</v>
      </c>
      <c r="I240" s="99">
        <f t="shared" si="45"/>
        <v>2.1698694277152559</v>
      </c>
      <c r="J240" s="92">
        <f t="shared" si="43"/>
        <v>4.708333333333333</v>
      </c>
      <c r="K240" s="92">
        <f t="shared" si="46"/>
        <v>11.217941616479102</v>
      </c>
      <c r="L240" s="92">
        <f t="shared" si="47"/>
        <v>-1.8012749498124352</v>
      </c>
      <c r="M240" s="92">
        <f t="shared" si="48"/>
        <v>9.0480721887638449</v>
      </c>
      <c r="N240" s="98">
        <f t="shared" si="49"/>
        <v>0.36859447790282118</v>
      </c>
      <c r="P240" s="107" t="str">
        <f>IF(ISTEXT(VLOOKUP(A240,Table3[],3,FALSE)), VLOOKUP(A240,Table3[],3,FALSE),"")</f>
        <v/>
      </c>
      <c r="Q240" s="107" t="e">
        <f t="shared" si="44"/>
        <v>#N/A</v>
      </c>
    </row>
    <row r="241" spans="2:17" ht="14" x14ac:dyDescent="0.3">
      <c r="B241" s="3" t="e">
        <f>Requests[[#This Row],[Total number home visits completed on each day]]</f>
        <v>#VALUE!</v>
      </c>
      <c r="I241" s="99">
        <f t="shared" si="45"/>
        <v>2.1698694277152559</v>
      </c>
      <c r="J241" s="92">
        <f t="shared" si="43"/>
        <v>4.708333333333333</v>
      </c>
      <c r="K241" s="92">
        <f t="shared" si="46"/>
        <v>11.217941616479102</v>
      </c>
      <c r="L241" s="92">
        <f t="shared" si="47"/>
        <v>-1.8012749498124352</v>
      </c>
      <c r="M241" s="92">
        <f t="shared" si="48"/>
        <v>9.0480721887638449</v>
      </c>
      <c r="N241" s="98">
        <f t="shared" si="49"/>
        <v>0.36859447790282118</v>
      </c>
      <c r="P241" s="107" t="str">
        <f>IF(ISTEXT(VLOOKUP(A241,Table3[],3,FALSE)), VLOOKUP(A241,Table3[],3,FALSE),"")</f>
        <v/>
      </c>
      <c r="Q241" s="107" t="e">
        <f t="shared" si="44"/>
        <v>#N/A</v>
      </c>
    </row>
    <row r="242" spans="2:17" ht="14" x14ac:dyDescent="0.3">
      <c r="B242" s="3" t="e">
        <f>Requests[[#This Row],[Total number home visits completed on each day]]</f>
        <v>#VALUE!</v>
      </c>
      <c r="I242" s="99">
        <f t="shared" si="45"/>
        <v>2.1698694277152559</v>
      </c>
      <c r="J242" s="92">
        <f t="shared" si="43"/>
        <v>4.708333333333333</v>
      </c>
      <c r="K242" s="92">
        <f t="shared" si="46"/>
        <v>11.217941616479102</v>
      </c>
      <c r="L242" s="92">
        <f t="shared" si="47"/>
        <v>-1.8012749498124352</v>
      </c>
      <c r="M242" s="92">
        <f t="shared" si="48"/>
        <v>9.0480721887638449</v>
      </c>
      <c r="N242" s="98">
        <f t="shared" si="49"/>
        <v>0.36859447790282118</v>
      </c>
      <c r="P242" s="107" t="str">
        <f>IF(ISTEXT(VLOOKUP(A242,Table3[],3,FALSE)), VLOOKUP(A242,Table3[],3,FALSE),"")</f>
        <v/>
      </c>
      <c r="Q242" s="107" t="e">
        <f t="shared" si="44"/>
        <v>#N/A</v>
      </c>
    </row>
    <row r="243" spans="2:17" ht="14" x14ac:dyDescent="0.3">
      <c r="B243" s="3" t="e">
        <f>Requests[[#This Row],[Total number home visits completed on each day]]</f>
        <v>#VALUE!</v>
      </c>
      <c r="I243" s="99">
        <f t="shared" si="45"/>
        <v>2.1698694277152559</v>
      </c>
      <c r="J243" s="92">
        <f t="shared" si="43"/>
        <v>4.708333333333333</v>
      </c>
      <c r="K243" s="92">
        <f t="shared" si="46"/>
        <v>11.217941616479102</v>
      </c>
      <c r="L243" s="92">
        <f t="shared" si="47"/>
        <v>-1.8012749498124352</v>
      </c>
      <c r="M243" s="92">
        <f t="shared" si="48"/>
        <v>9.0480721887638449</v>
      </c>
      <c r="N243" s="98">
        <f t="shared" si="49"/>
        <v>0.36859447790282118</v>
      </c>
      <c r="P243" s="107" t="str">
        <f>IF(ISTEXT(VLOOKUP(A243,Table3[],3,FALSE)), VLOOKUP(A243,Table3[],3,FALSE),"")</f>
        <v/>
      </c>
      <c r="Q243" s="107" t="e">
        <f t="shared" si="44"/>
        <v>#N/A</v>
      </c>
    </row>
    <row r="244" spans="2:17" ht="14" x14ac:dyDescent="0.3">
      <c r="B244" s="3" t="e">
        <f>Requests[[#This Row],[Total number home visits completed on each day]]</f>
        <v>#VALUE!</v>
      </c>
      <c r="I244" s="99">
        <f t="shared" si="45"/>
        <v>2.1698694277152559</v>
      </c>
      <c r="J244" s="92">
        <f t="shared" si="43"/>
        <v>4.708333333333333</v>
      </c>
      <c r="K244" s="92">
        <f t="shared" si="46"/>
        <v>11.217941616479102</v>
      </c>
      <c r="L244" s="92">
        <f t="shared" si="47"/>
        <v>-1.8012749498124352</v>
      </c>
      <c r="M244" s="92">
        <f t="shared" si="48"/>
        <v>9.0480721887638449</v>
      </c>
      <c r="N244" s="98">
        <f t="shared" si="49"/>
        <v>0.36859447790282118</v>
      </c>
      <c r="P244" s="107" t="str">
        <f>IF(ISTEXT(VLOOKUP(A244,Table3[],3,FALSE)), VLOOKUP(A244,Table3[],3,FALSE),"")</f>
        <v/>
      </c>
      <c r="Q244" s="107" t="e">
        <f t="shared" si="44"/>
        <v>#N/A</v>
      </c>
    </row>
    <row r="245" spans="2:17" ht="14" x14ac:dyDescent="0.3">
      <c r="B245" s="3" t="e">
        <f>Requests[[#This Row],[Total number home visits completed on each day]]</f>
        <v>#VALUE!</v>
      </c>
      <c r="I245" s="99">
        <f t="shared" si="45"/>
        <v>2.1698694277152559</v>
      </c>
      <c r="J245" s="92">
        <f t="shared" si="43"/>
        <v>4.708333333333333</v>
      </c>
      <c r="K245" s="92">
        <f t="shared" si="46"/>
        <v>11.217941616479102</v>
      </c>
      <c r="L245" s="92">
        <f t="shared" si="47"/>
        <v>-1.8012749498124352</v>
      </c>
      <c r="M245" s="92">
        <f t="shared" si="48"/>
        <v>9.0480721887638449</v>
      </c>
      <c r="N245" s="98">
        <f t="shared" si="49"/>
        <v>0.36859447790282118</v>
      </c>
      <c r="P245" s="107" t="str">
        <f>IF(ISTEXT(VLOOKUP(A245,Table3[],3,FALSE)), VLOOKUP(A245,Table3[],3,FALSE),"")</f>
        <v/>
      </c>
      <c r="Q245" s="107" t="e">
        <f t="shared" si="44"/>
        <v>#N/A</v>
      </c>
    </row>
    <row r="246" spans="2:17" ht="14" x14ac:dyDescent="0.3">
      <c r="B246" s="3" t="e">
        <f>Requests[[#This Row],[Total number home visits completed on each day]]</f>
        <v>#VALUE!</v>
      </c>
      <c r="I246" s="99">
        <f t="shared" si="45"/>
        <v>2.1698694277152559</v>
      </c>
      <c r="J246" s="92">
        <f t="shared" si="43"/>
        <v>4.708333333333333</v>
      </c>
      <c r="K246" s="92">
        <f t="shared" si="46"/>
        <v>11.217941616479102</v>
      </c>
      <c r="L246" s="92">
        <f t="shared" si="47"/>
        <v>-1.8012749498124352</v>
      </c>
      <c r="M246" s="92">
        <f t="shared" si="48"/>
        <v>9.0480721887638449</v>
      </c>
      <c r="N246" s="98">
        <f t="shared" si="49"/>
        <v>0.36859447790282118</v>
      </c>
      <c r="P246" s="107" t="str">
        <f>IF(ISTEXT(VLOOKUP(A246,Table3[],3,FALSE)), VLOOKUP(A246,Table3[],3,FALSE),"")</f>
        <v/>
      </c>
      <c r="Q246" s="107" t="e">
        <f t="shared" si="44"/>
        <v>#N/A</v>
      </c>
    </row>
    <row r="247" spans="2:17" ht="14" x14ac:dyDescent="0.3">
      <c r="B247" s="3" t="e">
        <f>Requests[[#This Row],[Total number home visits completed on each day]]</f>
        <v>#VALUE!</v>
      </c>
      <c r="I247" s="99">
        <f t="shared" si="45"/>
        <v>2.1698694277152559</v>
      </c>
      <c r="J247" s="92">
        <f t="shared" si="43"/>
        <v>4.708333333333333</v>
      </c>
      <c r="K247" s="92">
        <f t="shared" si="46"/>
        <v>11.217941616479102</v>
      </c>
      <c r="L247" s="92">
        <f t="shared" si="47"/>
        <v>-1.8012749498124352</v>
      </c>
      <c r="M247" s="92">
        <f t="shared" si="48"/>
        <v>9.0480721887638449</v>
      </c>
      <c r="N247" s="98">
        <f t="shared" si="49"/>
        <v>0.36859447790282118</v>
      </c>
      <c r="P247" s="107" t="str">
        <f>IF(ISTEXT(VLOOKUP(A247,Table3[],3,FALSE)), VLOOKUP(A247,Table3[],3,FALSE),"")</f>
        <v/>
      </c>
      <c r="Q247" s="107" t="e">
        <f t="shared" si="44"/>
        <v>#N/A</v>
      </c>
    </row>
    <row r="248" spans="2:17" ht="14" x14ac:dyDescent="0.3">
      <c r="B248" s="3" t="e">
        <f>Requests[[#This Row],[Total number home visits completed on each day]]</f>
        <v>#VALUE!</v>
      </c>
      <c r="I248" s="99">
        <f t="shared" si="45"/>
        <v>2.1698694277152559</v>
      </c>
      <c r="J248" s="92">
        <f t="shared" si="43"/>
        <v>4.708333333333333</v>
      </c>
      <c r="K248" s="92">
        <f t="shared" si="46"/>
        <v>11.217941616479102</v>
      </c>
      <c r="L248" s="92">
        <f t="shared" si="47"/>
        <v>-1.8012749498124352</v>
      </c>
      <c r="M248" s="92">
        <f t="shared" si="48"/>
        <v>9.0480721887638449</v>
      </c>
      <c r="N248" s="98">
        <f t="shared" si="49"/>
        <v>0.36859447790282118</v>
      </c>
      <c r="P248" s="107" t="str">
        <f>IF(ISTEXT(VLOOKUP(A248,Table3[],3,FALSE)), VLOOKUP(A248,Table3[],3,FALSE),"")</f>
        <v/>
      </c>
      <c r="Q248" s="107" t="e">
        <f t="shared" si="44"/>
        <v>#N/A</v>
      </c>
    </row>
    <row r="249" spans="2:17" ht="14" x14ac:dyDescent="0.3">
      <c r="B249" s="3" t="e">
        <f>Requests[[#This Row],[Total number home visits completed on each day]]</f>
        <v>#VALUE!</v>
      </c>
      <c r="I249" s="99">
        <f t="shared" si="45"/>
        <v>2.1698694277152559</v>
      </c>
      <c r="J249" s="92">
        <f t="shared" si="43"/>
        <v>4.708333333333333</v>
      </c>
      <c r="K249" s="92">
        <f t="shared" si="46"/>
        <v>11.217941616479102</v>
      </c>
      <c r="L249" s="92">
        <f t="shared" si="47"/>
        <v>-1.8012749498124352</v>
      </c>
      <c r="M249" s="92">
        <f t="shared" si="48"/>
        <v>9.0480721887638449</v>
      </c>
      <c r="N249" s="98">
        <f t="shared" si="49"/>
        <v>0.36859447790282118</v>
      </c>
      <c r="P249" s="107" t="str">
        <f>IF(ISTEXT(VLOOKUP(A249,Table3[],3,FALSE)), VLOOKUP(A249,Table3[],3,FALSE),"")</f>
        <v/>
      </c>
      <c r="Q249" s="107" t="e">
        <f t="shared" si="44"/>
        <v>#N/A</v>
      </c>
    </row>
    <row r="250" spans="2:17" ht="14" x14ac:dyDescent="0.3">
      <c r="B250" s="3" t="e">
        <f>Requests[[#This Row],[Total number home visits completed on each day]]</f>
        <v>#VALUE!</v>
      </c>
      <c r="I250" s="99">
        <f t="shared" si="45"/>
        <v>2.1698694277152559</v>
      </c>
      <c r="J250" s="92">
        <f t="shared" si="43"/>
        <v>4.708333333333333</v>
      </c>
      <c r="K250" s="92">
        <f t="shared" si="46"/>
        <v>11.217941616479102</v>
      </c>
      <c r="L250" s="92">
        <f t="shared" si="47"/>
        <v>-1.8012749498124352</v>
      </c>
      <c r="M250" s="92">
        <f t="shared" si="48"/>
        <v>9.0480721887638449</v>
      </c>
      <c r="N250" s="98">
        <f t="shared" si="49"/>
        <v>0.36859447790282118</v>
      </c>
      <c r="P250" s="107" t="str">
        <f>IF(ISTEXT(VLOOKUP(A250,Table3[],3,FALSE)), VLOOKUP(A250,Table3[],3,FALSE),"")</f>
        <v/>
      </c>
      <c r="Q250" s="107" t="e">
        <f t="shared" si="44"/>
        <v>#N/A</v>
      </c>
    </row>
    <row r="251" spans="2:17" ht="14" x14ac:dyDescent="0.3">
      <c r="B251" s="3" t="e">
        <f>Requests[[#This Row],[Total number home visits completed on each day]]</f>
        <v>#VALUE!</v>
      </c>
      <c r="I251" s="99">
        <f t="shared" si="45"/>
        <v>2.1698694277152559</v>
      </c>
      <c r="J251" s="92">
        <f t="shared" si="43"/>
        <v>4.708333333333333</v>
      </c>
      <c r="K251" s="92">
        <f t="shared" si="46"/>
        <v>11.217941616479102</v>
      </c>
      <c r="L251" s="92">
        <f t="shared" si="47"/>
        <v>-1.8012749498124352</v>
      </c>
      <c r="M251" s="92">
        <f t="shared" si="48"/>
        <v>9.0480721887638449</v>
      </c>
      <c r="N251" s="98">
        <f t="shared" si="49"/>
        <v>0.36859447790282118</v>
      </c>
      <c r="P251" s="107" t="str">
        <f>IF(ISTEXT(VLOOKUP(A251,Table3[],3,FALSE)), VLOOKUP(A251,Table3[],3,FALSE),"")</f>
        <v/>
      </c>
      <c r="Q251" s="107" t="e">
        <f t="shared" si="44"/>
        <v>#N/A</v>
      </c>
    </row>
    <row r="252" spans="2:17" ht="14" x14ac:dyDescent="0.3">
      <c r="B252" s="3" t="e">
        <f>Requests[[#This Row],[Total number home visits completed on each day]]</f>
        <v>#VALUE!</v>
      </c>
      <c r="I252" s="99">
        <f t="shared" si="45"/>
        <v>2.1698694277152559</v>
      </c>
      <c r="J252" s="92">
        <f t="shared" si="43"/>
        <v>4.708333333333333</v>
      </c>
      <c r="K252" s="92">
        <f t="shared" si="46"/>
        <v>11.217941616479102</v>
      </c>
      <c r="L252" s="92">
        <f t="shared" si="47"/>
        <v>-1.8012749498124352</v>
      </c>
      <c r="M252" s="92">
        <f t="shared" si="48"/>
        <v>9.0480721887638449</v>
      </c>
      <c r="N252" s="98">
        <f t="shared" si="49"/>
        <v>0.36859447790282118</v>
      </c>
      <c r="P252" s="107" t="str">
        <f>IF(ISTEXT(VLOOKUP(A252,Table3[],3,FALSE)), VLOOKUP(A252,Table3[],3,FALSE),"")</f>
        <v/>
      </c>
      <c r="Q252" s="107" t="e">
        <f t="shared" si="44"/>
        <v>#N/A</v>
      </c>
    </row>
    <row r="253" spans="2:17" ht="14" x14ac:dyDescent="0.3">
      <c r="B253" s="3" t="e">
        <f>Requests[[#This Row],[Total number home visits completed on each day]]</f>
        <v>#VALUE!</v>
      </c>
      <c r="I253" s="99">
        <f t="shared" si="45"/>
        <v>2.1698694277152559</v>
      </c>
      <c r="J253" s="92">
        <f t="shared" si="43"/>
        <v>4.708333333333333</v>
      </c>
      <c r="K253" s="92">
        <f t="shared" si="46"/>
        <v>11.217941616479102</v>
      </c>
      <c r="L253" s="92">
        <f t="shared" si="47"/>
        <v>-1.8012749498124352</v>
      </c>
      <c r="M253" s="92">
        <f t="shared" si="48"/>
        <v>9.0480721887638449</v>
      </c>
      <c r="N253" s="98">
        <f t="shared" si="49"/>
        <v>0.36859447790282118</v>
      </c>
      <c r="P253" s="107" t="str">
        <f>IF(ISTEXT(VLOOKUP(A253,Table3[],3,FALSE)), VLOOKUP(A253,Table3[],3,FALSE),"")</f>
        <v/>
      </c>
      <c r="Q253" s="107" t="e">
        <f t="shared" si="44"/>
        <v>#N/A</v>
      </c>
    </row>
    <row r="254" spans="2:17" ht="14" x14ac:dyDescent="0.3">
      <c r="B254" s="3" t="e">
        <f>Requests[[#This Row],[Total number home visits completed on each day]]</f>
        <v>#VALUE!</v>
      </c>
      <c r="I254" s="99">
        <f t="shared" si="45"/>
        <v>2.1698694277152559</v>
      </c>
      <c r="J254" s="92">
        <f t="shared" si="43"/>
        <v>4.708333333333333</v>
      </c>
      <c r="K254" s="92">
        <f t="shared" si="46"/>
        <v>11.217941616479102</v>
      </c>
      <c r="L254" s="92">
        <f t="shared" si="47"/>
        <v>-1.8012749498124352</v>
      </c>
      <c r="M254" s="92">
        <f t="shared" si="48"/>
        <v>9.0480721887638449</v>
      </c>
      <c r="N254" s="98">
        <f t="shared" si="49"/>
        <v>0.36859447790282118</v>
      </c>
      <c r="P254" s="107" t="str">
        <f>IF(ISTEXT(VLOOKUP(A254,Table3[],3,FALSE)), VLOOKUP(A254,Table3[],3,FALSE),"")</f>
        <v/>
      </c>
      <c r="Q254" s="107" t="e">
        <f t="shared" si="44"/>
        <v>#N/A</v>
      </c>
    </row>
    <row r="255" spans="2:17" ht="14" x14ac:dyDescent="0.3">
      <c r="B255" s="3" t="e">
        <f>Requests[[#This Row],[Total number home visits completed on each day]]</f>
        <v>#VALUE!</v>
      </c>
      <c r="I255" s="99">
        <f t="shared" si="45"/>
        <v>2.1698694277152559</v>
      </c>
      <c r="J255" s="92">
        <f t="shared" si="43"/>
        <v>4.708333333333333</v>
      </c>
      <c r="K255" s="92">
        <f t="shared" si="46"/>
        <v>11.217941616479102</v>
      </c>
      <c r="L255" s="92">
        <f t="shared" si="47"/>
        <v>-1.8012749498124352</v>
      </c>
      <c r="M255" s="92">
        <f t="shared" si="48"/>
        <v>9.0480721887638449</v>
      </c>
      <c r="N255" s="98">
        <f t="shared" si="49"/>
        <v>0.36859447790282118</v>
      </c>
      <c r="P255" s="107" t="str">
        <f>IF(ISTEXT(VLOOKUP(A255,Table3[],3,FALSE)), VLOOKUP(A255,Table3[],3,FALSE),"")</f>
        <v/>
      </c>
      <c r="Q255" s="107" t="e">
        <f t="shared" si="44"/>
        <v>#N/A</v>
      </c>
    </row>
    <row r="256" spans="2:17" ht="14" x14ac:dyDescent="0.3">
      <c r="B256" s="3" t="e">
        <f>Requests[[#This Row],[Total number home visits completed on each day]]</f>
        <v>#VALUE!</v>
      </c>
      <c r="I256" s="99">
        <f t="shared" si="45"/>
        <v>2.1698694277152559</v>
      </c>
      <c r="J256" s="92">
        <f t="shared" si="43"/>
        <v>4.708333333333333</v>
      </c>
      <c r="K256" s="92">
        <f t="shared" si="46"/>
        <v>11.217941616479102</v>
      </c>
      <c r="L256" s="92">
        <f t="shared" si="47"/>
        <v>-1.8012749498124352</v>
      </c>
      <c r="M256" s="92">
        <f t="shared" si="48"/>
        <v>9.0480721887638449</v>
      </c>
      <c r="N256" s="98">
        <f t="shared" si="49"/>
        <v>0.36859447790282118</v>
      </c>
      <c r="P256" s="107" t="str">
        <f>IF(ISTEXT(VLOOKUP(A256,Table3[],3,FALSE)), VLOOKUP(A256,Table3[],3,FALSE),"")</f>
        <v/>
      </c>
      <c r="Q256" s="107" t="e">
        <f t="shared" si="44"/>
        <v>#N/A</v>
      </c>
    </row>
    <row r="257" spans="2:17" ht="14" x14ac:dyDescent="0.3">
      <c r="B257" s="3" t="e">
        <f>Requests[[#This Row],[Total number home visits completed on each day]]</f>
        <v>#VALUE!</v>
      </c>
      <c r="I257" s="99">
        <f t="shared" si="45"/>
        <v>2.1698694277152559</v>
      </c>
      <c r="J257" s="92">
        <f t="shared" si="43"/>
        <v>4.708333333333333</v>
      </c>
      <c r="K257" s="92">
        <f t="shared" si="46"/>
        <v>11.217941616479102</v>
      </c>
      <c r="L257" s="92">
        <f t="shared" si="47"/>
        <v>-1.8012749498124352</v>
      </c>
      <c r="M257" s="92">
        <f t="shared" si="48"/>
        <v>9.0480721887638449</v>
      </c>
      <c r="N257" s="98">
        <f t="shared" si="49"/>
        <v>0.36859447790282118</v>
      </c>
      <c r="P257" s="107" t="str">
        <f>IF(ISTEXT(VLOOKUP(A257,Table3[],3,FALSE)), VLOOKUP(A257,Table3[],3,FALSE),"")</f>
        <v/>
      </c>
      <c r="Q257" s="107" t="e">
        <f t="shared" si="44"/>
        <v>#N/A</v>
      </c>
    </row>
    <row r="258" spans="2:17" ht="14" x14ac:dyDescent="0.3">
      <c r="B258" s="3" t="e">
        <f>Requests[[#This Row],[Total number home visits completed on each day]]</f>
        <v>#VALUE!</v>
      </c>
      <c r="I258" s="99">
        <f t="shared" si="45"/>
        <v>2.1698694277152559</v>
      </c>
      <c r="J258" s="92">
        <f t="shared" si="43"/>
        <v>4.708333333333333</v>
      </c>
      <c r="K258" s="92">
        <f t="shared" si="46"/>
        <v>11.217941616479102</v>
      </c>
      <c r="L258" s="92">
        <f t="shared" si="47"/>
        <v>-1.8012749498124352</v>
      </c>
      <c r="M258" s="92">
        <f t="shared" si="48"/>
        <v>9.0480721887638449</v>
      </c>
      <c r="N258" s="98">
        <f t="shared" si="49"/>
        <v>0.36859447790282118</v>
      </c>
      <c r="P258" s="107" t="str">
        <f>IF(ISTEXT(VLOOKUP(A258,Table3[],3,FALSE)), VLOOKUP(A258,Table3[],3,FALSE),"")</f>
        <v/>
      </c>
      <c r="Q258" s="107" t="e">
        <f t="shared" si="44"/>
        <v>#N/A</v>
      </c>
    </row>
    <row r="259" spans="2:17" ht="14" x14ac:dyDescent="0.3">
      <c r="B259" s="3" t="e">
        <f>Requests[[#This Row],[Total number home visits completed on each day]]</f>
        <v>#VALUE!</v>
      </c>
      <c r="I259" s="99">
        <f t="shared" si="45"/>
        <v>2.1698694277152559</v>
      </c>
      <c r="J259" s="92">
        <f t="shared" si="43"/>
        <v>4.708333333333333</v>
      </c>
      <c r="K259" s="92">
        <f t="shared" si="46"/>
        <v>11.217941616479102</v>
      </c>
      <c r="L259" s="92">
        <f t="shared" si="47"/>
        <v>-1.8012749498124352</v>
      </c>
      <c r="M259" s="92">
        <f t="shared" si="48"/>
        <v>9.0480721887638449</v>
      </c>
      <c r="N259" s="98">
        <f t="shared" si="49"/>
        <v>0.36859447790282118</v>
      </c>
      <c r="P259" s="107" t="str">
        <f>IF(ISTEXT(VLOOKUP(A259,Table3[],3,FALSE)), VLOOKUP(A259,Table3[],3,FALSE),"")</f>
        <v/>
      </c>
      <c r="Q259" s="107" t="e">
        <f t="shared" si="44"/>
        <v>#N/A</v>
      </c>
    </row>
    <row r="260" spans="2:17" ht="14" x14ac:dyDescent="0.3">
      <c r="B260" s="3" t="e">
        <f>Requests[[#This Row],[Total number home visits completed on each day]]</f>
        <v>#VALUE!</v>
      </c>
      <c r="I260" s="99">
        <f t="shared" si="45"/>
        <v>2.1698694277152559</v>
      </c>
      <c r="J260" s="92">
        <f t="shared" ref="J260:J323" si="50">IFERROR(AVERAGE($B$4:$B$27),"")</f>
        <v>4.708333333333333</v>
      </c>
      <c r="K260" s="92">
        <f t="shared" si="46"/>
        <v>11.217941616479102</v>
      </c>
      <c r="L260" s="92">
        <f t="shared" si="47"/>
        <v>-1.8012749498124352</v>
      </c>
      <c r="M260" s="92">
        <f t="shared" si="48"/>
        <v>9.0480721887638449</v>
      </c>
      <c r="N260" s="98">
        <f t="shared" si="49"/>
        <v>0.36859447790282118</v>
      </c>
      <c r="P260" s="107" t="str">
        <f>IF(ISTEXT(VLOOKUP(A260,Table3[],3,FALSE)), VLOOKUP(A260,Table3[],3,FALSE),"")</f>
        <v/>
      </c>
      <c r="Q260" s="107" t="e">
        <f t="shared" si="44"/>
        <v>#N/A</v>
      </c>
    </row>
    <row r="261" spans="2:17" ht="14" x14ac:dyDescent="0.3">
      <c r="B261" s="3" t="e">
        <f>Requests[[#This Row],[Total number home visits completed on each day]]</f>
        <v>#VALUE!</v>
      </c>
      <c r="I261" s="99">
        <f t="shared" si="45"/>
        <v>2.1698694277152559</v>
      </c>
      <c r="J261" s="92">
        <f t="shared" si="50"/>
        <v>4.708333333333333</v>
      </c>
      <c r="K261" s="92">
        <f t="shared" si="46"/>
        <v>11.217941616479102</v>
      </c>
      <c r="L261" s="92">
        <f t="shared" si="47"/>
        <v>-1.8012749498124352</v>
      </c>
      <c r="M261" s="92">
        <f t="shared" si="48"/>
        <v>9.0480721887638449</v>
      </c>
      <c r="N261" s="98">
        <f t="shared" si="49"/>
        <v>0.36859447790282118</v>
      </c>
      <c r="P261" s="107" t="str">
        <f>IF(ISTEXT(VLOOKUP(A261,Table3[],3,FALSE)), VLOOKUP(A261,Table3[],3,FALSE),"")</f>
        <v/>
      </c>
      <c r="Q261" s="107" t="e">
        <f t="shared" ref="Q261:Q324" si="51">IF(P261&lt;&gt;"",B261,NA())</f>
        <v>#N/A</v>
      </c>
    </row>
    <row r="262" spans="2:17" ht="14" x14ac:dyDescent="0.3">
      <c r="B262" s="3" t="e">
        <f>Requests[[#This Row],[Total number home visits completed on each day]]</f>
        <v>#VALUE!</v>
      </c>
      <c r="I262" s="99">
        <f t="shared" si="45"/>
        <v>2.1698694277152559</v>
      </c>
      <c r="J262" s="92">
        <f t="shared" si="50"/>
        <v>4.708333333333333</v>
      </c>
      <c r="K262" s="92">
        <f t="shared" si="46"/>
        <v>11.217941616479102</v>
      </c>
      <c r="L262" s="92">
        <f t="shared" si="47"/>
        <v>-1.8012749498124352</v>
      </c>
      <c r="M262" s="92">
        <f t="shared" si="48"/>
        <v>9.0480721887638449</v>
      </c>
      <c r="N262" s="98">
        <f t="shared" si="49"/>
        <v>0.36859447790282118</v>
      </c>
      <c r="P262" s="107" t="str">
        <f>IF(ISTEXT(VLOOKUP(A262,Table3[],3,FALSE)), VLOOKUP(A262,Table3[],3,FALSE),"")</f>
        <v/>
      </c>
      <c r="Q262" s="107" t="e">
        <f t="shared" si="51"/>
        <v>#N/A</v>
      </c>
    </row>
    <row r="263" spans="2:17" ht="14" x14ac:dyDescent="0.3">
      <c r="B263" s="3" t="e">
        <f>Requests[[#This Row],[Total number home visits completed on each day]]</f>
        <v>#VALUE!</v>
      </c>
      <c r="I263" s="99">
        <f t="shared" si="45"/>
        <v>2.1698694277152559</v>
      </c>
      <c r="J263" s="92">
        <f t="shared" si="50"/>
        <v>4.708333333333333</v>
      </c>
      <c r="K263" s="92">
        <f t="shared" si="46"/>
        <v>11.217941616479102</v>
      </c>
      <c r="L263" s="92">
        <f t="shared" si="47"/>
        <v>-1.8012749498124352</v>
      </c>
      <c r="M263" s="92">
        <f t="shared" si="48"/>
        <v>9.0480721887638449</v>
      </c>
      <c r="N263" s="98">
        <f t="shared" si="49"/>
        <v>0.36859447790282118</v>
      </c>
      <c r="P263" s="107" t="str">
        <f>IF(ISTEXT(VLOOKUP(A263,Table3[],3,FALSE)), VLOOKUP(A263,Table3[],3,FALSE),"")</f>
        <v/>
      </c>
      <c r="Q263" s="107" t="e">
        <f t="shared" si="51"/>
        <v>#N/A</v>
      </c>
    </row>
    <row r="264" spans="2:17" ht="14" x14ac:dyDescent="0.3">
      <c r="B264" s="3" t="e">
        <f>Requests[[#This Row],[Total number home visits completed on each day]]</f>
        <v>#VALUE!</v>
      </c>
      <c r="I264" s="99">
        <f t="shared" si="45"/>
        <v>2.1698694277152559</v>
      </c>
      <c r="J264" s="92">
        <f t="shared" si="50"/>
        <v>4.708333333333333</v>
      </c>
      <c r="K264" s="92">
        <f t="shared" si="46"/>
        <v>11.217941616479102</v>
      </c>
      <c r="L264" s="92">
        <f t="shared" si="47"/>
        <v>-1.8012749498124352</v>
      </c>
      <c r="M264" s="92">
        <f t="shared" si="48"/>
        <v>9.0480721887638449</v>
      </c>
      <c r="N264" s="98">
        <f t="shared" si="49"/>
        <v>0.36859447790282118</v>
      </c>
      <c r="P264" s="107" t="str">
        <f>IF(ISTEXT(VLOOKUP(A264,Table3[],3,FALSE)), VLOOKUP(A264,Table3[],3,FALSE),"")</f>
        <v/>
      </c>
      <c r="Q264" s="107" t="e">
        <f t="shared" si="51"/>
        <v>#N/A</v>
      </c>
    </row>
    <row r="265" spans="2:17" ht="14" x14ac:dyDescent="0.3">
      <c r="B265" s="3" t="e">
        <f>Requests[[#This Row],[Total number home visits completed on each day]]</f>
        <v>#VALUE!</v>
      </c>
      <c r="I265" s="99">
        <f t="shared" si="45"/>
        <v>2.1698694277152559</v>
      </c>
      <c r="J265" s="92">
        <f t="shared" si="50"/>
        <v>4.708333333333333</v>
      </c>
      <c r="K265" s="92">
        <f t="shared" si="46"/>
        <v>11.217941616479102</v>
      </c>
      <c r="L265" s="92">
        <f t="shared" si="47"/>
        <v>-1.8012749498124352</v>
      </c>
      <c r="M265" s="92">
        <f t="shared" si="48"/>
        <v>9.0480721887638449</v>
      </c>
      <c r="N265" s="98">
        <f t="shared" si="49"/>
        <v>0.36859447790282118</v>
      </c>
      <c r="P265" s="107" t="str">
        <f>IF(ISTEXT(VLOOKUP(A265,Table3[],3,FALSE)), VLOOKUP(A265,Table3[],3,FALSE),"")</f>
        <v/>
      </c>
      <c r="Q265" s="107" t="e">
        <f t="shared" si="51"/>
        <v>#N/A</v>
      </c>
    </row>
    <row r="266" spans="2:17" ht="14" x14ac:dyDescent="0.3">
      <c r="B266" s="3" t="e">
        <f>Requests[[#This Row],[Total number home visits completed on each day]]</f>
        <v>#VALUE!</v>
      </c>
      <c r="I266" s="99">
        <f t="shared" si="45"/>
        <v>2.1698694277152559</v>
      </c>
      <c r="J266" s="92">
        <f t="shared" si="50"/>
        <v>4.708333333333333</v>
      </c>
      <c r="K266" s="92">
        <f t="shared" si="46"/>
        <v>11.217941616479102</v>
      </c>
      <c r="L266" s="92">
        <f t="shared" si="47"/>
        <v>-1.8012749498124352</v>
      </c>
      <c r="M266" s="92">
        <f t="shared" si="48"/>
        <v>9.0480721887638449</v>
      </c>
      <c r="N266" s="98">
        <f t="shared" si="49"/>
        <v>0.36859447790282118</v>
      </c>
      <c r="P266" s="107" t="str">
        <f>IF(ISTEXT(VLOOKUP(A266,Table3[],3,FALSE)), VLOOKUP(A266,Table3[],3,FALSE),"")</f>
        <v/>
      </c>
      <c r="Q266" s="107" t="e">
        <f t="shared" si="51"/>
        <v>#N/A</v>
      </c>
    </row>
    <row r="267" spans="2:17" ht="14" x14ac:dyDescent="0.3">
      <c r="B267" s="3" t="e">
        <f>Requests[[#This Row],[Total number home visits completed on each day]]</f>
        <v>#VALUE!</v>
      </c>
      <c r="I267" s="99">
        <f t="shared" si="45"/>
        <v>2.1698694277152559</v>
      </c>
      <c r="J267" s="92">
        <f t="shared" si="50"/>
        <v>4.708333333333333</v>
      </c>
      <c r="K267" s="92">
        <f t="shared" si="46"/>
        <v>11.217941616479102</v>
      </c>
      <c r="L267" s="92">
        <f t="shared" si="47"/>
        <v>-1.8012749498124352</v>
      </c>
      <c r="M267" s="92">
        <f t="shared" si="48"/>
        <v>9.0480721887638449</v>
      </c>
      <c r="N267" s="98">
        <f t="shared" si="49"/>
        <v>0.36859447790282118</v>
      </c>
      <c r="P267" s="107" t="str">
        <f>IF(ISTEXT(VLOOKUP(A267,Table3[],3,FALSE)), VLOOKUP(A267,Table3[],3,FALSE),"")</f>
        <v/>
      </c>
      <c r="Q267" s="107" t="e">
        <f t="shared" si="51"/>
        <v>#N/A</v>
      </c>
    </row>
    <row r="268" spans="2:17" ht="14" x14ac:dyDescent="0.3">
      <c r="B268" s="3" t="e">
        <f>Requests[[#This Row],[Total number home visits completed on each day]]</f>
        <v>#VALUE!</v>
      </c>
      <c r="I268" s="99">
        <f t="shared" si="45"/>
        <v>2.1698694277152559</v>
      </c>
      <c r="J268" s="92">
        <f t="shared" si="50"/>
        <v>4.708333333333333</v>
      </c>
      <c r="K268" s="92">
        <f t="shared" si="46"/>
        <v>11.217941616479102</v>
      </c>
      <c r="L268" s="92">
        <f t="shared" si="47"/>
        <v>-1.8012749498124352</v>
      </c>
      <c r="M268" s="92">
        <f t="shared" si="48"/>
        <v>9.0480721887638449</v>
      </c>
      <c r="N268" s="98">
        <f t="shared" si="49"/>
        <v>0.36859447790282118</v>
      </c>
      <c r="P268" s="107" t="str">
        <f>IF(ISTEXT(VLOOKUP(A268,Table3[],3,FALSE)), VLOOKUP(A268,Table3[],3,FALSE),"")</f>
        <v/>
      </c>
      <c r="Q268" s="107" t="e">
        <f t="shared" si="51"/>
        <v>#N/A</v>
      </c>
    </row>
    <row r="269" spans="2:17" ht="14" x14ac:dyDescent="0.3">
      <c r="B269" s="3" t="e">
        <f>Requests[[#This Row],[Total number home visits completed on each day]]</f>
        <v>#VALUE!</v>
      </c>
      <c r="I269" s="99">
        <f t="shared" si="45"/>
        <v>2.1698694277152559</v>
      </c>
      <c r="J269" s="92">
        <f t="shared" si="50"/>
        <v>4.708333333333333</v>
      </c>
      <c r="K269" s="92">
        <f t="shared" si="46"/>
        <v>11.217941616479102</v>
      </c>
      <c r="L269" s="92">
        <f t="shared" si="47"/>
        <v>-1.8012749498124352</v>
      </c>
      <c r="M269" s="92">
        <f t="shared" si="48"/>
        <v>9.0480721887638449</v>
      </c>
      <c r="N269" s="98">
        <f t="shared" si="49"/>
        <v>0.36859447790282118</v>
      </c>
      <c r="P269" s="107" t="str">
        <f>IF(ISTEXT(VLOOKUP(A269,Table3[],3,FALSE)), VLOOKUP(A269,Table3[],3,FALSE),"")</f>
        <v/>
      </c>
      <c r="Q269" s="107" t="e">
        <f t="shared" si="51"/>
        <v>#N/A</v>
      </c>
    </row>
    <row r="270" spans="2:17" ht="14" x14ac:dyDescent="0.3">
      <c r="B270" s="3" t="e">
        <f>Requests[[#This Row],[Total number home visits completed on each day]]</f>
        <v>#VALUE!</v>
      </c>
      <c r="I270" s="99">
        <f t="shared" si="45"/>
        <v>2.1698694277152559</v>
      </c>
      <c r="J270" s="92">
        <f t="shared" si="50"/>
        <v>4.708333333333333</v>
      </c>
      <c r="K270" s="92">
        <f t="shared" si="46"/>
        <v>11.217941616479102</v>
      </c>
      <c r="L270" s="92">
        <f t="shared" si="47"/>
        <v>-1.8012749498124352</v>
      </c>
      <c r="M270" s="92">
        <f t="shared" si="48"/>
        <v>9.0480721887638449</v>
      </c>
      <c r="N270" s="98">
        <f t="shared" si="49"/>
        <v>0.36859447790282118</v>
      </c>
      <c r="P270" s="107" t="str">
        <f>IF(ISTEXT(VLOOKUP(A270,Table3[],3,FALSE)), VLOOKUP(A270,Table3[],3,FALSE),"")</f>
        <v/>
      </c>
      <c r="Q270" s="107" t="e">
        <f t="shared" si="51"/>
        <v>#N/A</v>
      </c>
    </row>
    <row r="271" spans="2:17" ht="14" x14ac:dyDescent="0.3">
      <c r="B271" s="3" t="e">
        <f>Requests[[#This Row],[Total number home visits completed on each day]]</f>
        <v>#VALUE!</v>
      </c>
      <c r="I271" s="99">
        <f t="shared" si="45"/>
        <v>2.1698694277152559</v>
      </c>
      <c r="J271" s="92">
        <f t="shared" si="50"/>
        <v>4.708333333333333</v>
      </c>
      <c r="K271" s="92">
        <f t="shared" si="46"/>
        <v>11.217941616479102</v>
      </c>
      <c r="L271" s="92">
        <f t="shared" si="47"/>
        <v>-1.8012749498124352</v>
      </c>
      <c r="M271" s="92">
        <f t="shared" si="48"/>
        <v>9.0480721887638449</v>
      </c>
      <c r="N271" s="98">
        <f t="shared" si="49"/>
        <v>0.36859447790282118</v>
      </c>
      <c r="P271" s="107" t="str">
        <f>IF(ISTEXT(VLOOKUP(A271,Table3[],3,FALSE)), VLOOKUP(A271,Table3[],3,FALSE),"")</f>
        <v/>
      </c>
      <c r="Q271" s="107" t="e">
        <f t="shared" si="51"/>
        <v>#N/A</v>
      </c>
    </row>
    <row r="272" spans="2:17" ht="14" x14ac:dyDescent="0.3">
      <c r="B272" s="3" t="e">
        <f>Requests[[#This Row],[Total number home visits completed on each day]]</f>
        <v>#VALUE!</v>
      </c>
      <c r="I272" s="99">
        <f t="shared" si="45"/>
        <v>2.1698694277152559</v>
      </c>
      <c r="J272" s="92">
        <f t="shared" si="50"/>
        <v>4.708333333333333</v>
      </c>
      <c r="K272" s="92">
        <f t="shared" si="46"/>
        <v>11.217941616479102</v>
      </c>
      <c r="L272" s="92">
        <f t="shared" si="47"/>
        <v>-1.8012749498124352</v>
      </c>
      <c r="M272" s="92">
        <f t="shared" si="48"/>
        <v>9.0480721887638449</v>
      </c>
      <c r="N272" s="98">
        <f t="shared" si="49"/>
        <v>0.36859447790282118</v>
      </c>
      <c r="P272" s="107" t="str">
        <f>IF(ISTEXT(VLOOKUP(A272,Table3[],3,FALSE)), VLOOKUP(A272,Table3[],3,FALSE),"")</f>
        <v/>
      </c>
      <c r="Q272" s="107" t="e">
        <f t="shared" si="51"/>
        <v>#N/A</v>
      </c>
    </row>
    <row r="273" spans="2:17" ht="14" x14ac:dyDescent="0.3">
      <c r="B273" s="3" t="e">
        <f>Requests[[#This Row],[Total number home visits completed on each day]]</f>
        <v>#VALUE!</v>
      </c>
      <c r="I273" s="99">
        <f t="shared" si="45"/>
        <v>2.1698694277152559</v>
      </c>
      <c r="J273" s="92">
        <f t="shared" si="50"/>
        <v>4.708333333333333</v>
      </c>
      <c r="K273" s="92">
        <f t="shared" si="46"/>
        <v>11.217941616479102</v>
      </c>
      <c r="L273" s="92">
        <f t="shared" si="47"/>
        <v>-1.8012749498124352</v>
      </c>
      <c r="M273" s="92">
        <f t="shared" si="48"/>
        <v>9.0480721887638449</v>
      </c>
      <c r="N273" s="98">
        <f t="shared" si="49"/>
        <v>0.36859447790282118</v>
      </c>
      <c r="P273" s="107" t="str">
        <f>IF(ISTEXT(VLOOKUP(A273,Table3[],3,FALSE)), VLOOKUP(A273,Table3[],3,FALSE),"")</f>
        <v/>
      </c>
      <c r="Q273" s="107" t="e">
        <f t="shared" si="51"/>
        <v>#N/A</v>
      </c>
    </row>
    <row r="274" spans="2:17" ht="14" x14ac:dyDescent="0.3">
      <c r="B274" s="3" t="e">
        <f>Requests[[#This Row],[Total number home visits completed on each day]]</f>
        <v>#VALUE!</v>
      </c>
      <c r="I274" s="99">
        <f t="shared" si="45"/>
        <v>2.1698694277152559</v>
      </c>
      <c r="J274" s="92">
        <f t="shared" si="50"/>
        <v>4.708333333333333</v>
      </c>
      <c r="K274" s="92">
        <f t="shared" si="46"/>
        <v>11.217941616479102</v>
      </c>
      <c r="L274" s="92">
        <f t="shared" si="47"/>
        <v>-1.8012749498124352</v>
      </c>
      <c r="M274" s="92">
        <f t="shared" si="48"/>
        <v>9.0480721887638449</v>
      </c>
      <c r="N274" s="98">
        <f t="shared" si="49"/>
        <v>0.36859447790282118</v>
      </c>
      <c r="P274" s="107" t="str">
        <f>IF(ISTEXT(VLOOKUP(A274,Table3[],3,FALSE)), VLOOKUP(A274,Table3[],3,FALSE),"")</f>
        <v/>
      </c>
      <c r="Q274" s="107" t="e">
        <f t="shared" si="51"/>
        <v>#N/A</v>
      </c>
    </row>
    <row r="275" spans="2:17" ht="14" x14ac:dyDescent="0.3">
      <c r="B275" s="3" t="e">
        <f>Requests[[#This Row],[Total number home visits completed on each day]]</f>
        <v>#VALUE!</v>
      </c>
      <c r="I275" s="99">
        <f t="shared" si="45"/>
        <v>2.1698694277152559</v>
      </c>
      <c r="J275" s="92">
        <f t="shared" si="50"/>
        <v>4.708333333333333</v>
      </c>
      <c r="K275" s="92">
        <f t="shared" si="46"/>
        <v>11.217941616479102</v>
      </c>
      <c r="L275" s="92">
        <f t="shared" si="47"/>
        <v>-1.8012749498124352</v>
      </c>
      <c r="M275" s="92">
        <f t="shared" si="48"/>
        <v>9.0480721887638449</v>
      </c>
      <c r="N275" s="98">
        <f t="shared" si="49"/>
        <v>0.36859447790282118</v>
      </c>
      <c r="P275" s="107" t="str">
        <f>IF(ISTEXT(VLOOKUP(A275,Table3[],3,FALSE)), VLOOKUP(A275,Table3[],3,FALSE),"")</f>
        <v/>
      </c>
      <c r="Q275" s="107" t="e">
        <f t="shared" si="51"/>
        <v>#N/A</v>
      </c>
    </row>
    <row r="276" spans="2:17" ht="14" x14ac:dyDescent="0.3">
      <c r="B276" s="3" t="e">
        <f>Requests[[#This Row],[Total number home visits completed on each day]]</f>
        <v>#VALUE!</v>
      </c>
      <c r="I276" s="99">
        <f t="shared" si="45"/>
        <v>2.1698694277152559</v>
      </c>
      <c r="J276" s="92">
        <f t="shared" si="50"/>
        <v>4.708333333333333</v>
      </c>
      <c r="K276" s="92">
        <f t="shared" si="46"/>
        <v>11.217941616479102</v>
      </c>
      <c r="L276" s="92">
        <f t="shared" si="47"/>
        <v>-1.8012749498124352</v>
      </c>
      <c r="M276" s="92">
        <f t="shared" si="48"/>
        <v>9.0480721887638449</v>
      </c>
      <c r="N276" s="98">
        <f t="shared" si="49"/>
        <v>0.36859447790282118</v>
      </c>
      <c r="P276" s="107" t="str">
        <f>IF(ISTEXT(VLOOKUP(A276,Table3[],3,FALSE)), VLOOKUP(A276,Table3[],3,FALSE),"")</f>
        <v/>
      </c>
      <c r="Q276" s="107" t="e">
        <f t="shared" si="51"/>
        <v>#N/A</v>
      </c>
    </row>
    <row r="277" spans="2:17" ht="14" x14ac:dyDescent="0.3">
      <c r="B277" s="3" t="e">
        <f>Requests[[#This Row],[Total number home visits completed on each day]]</f>
        <v>#VALUE!</v>
      </c>
      <c r="I277" s="99">
        <f t="shared" si="45"/>
        <v>2.1698694277152559</v>
      </c>
      <c r="J277" s="92">
        <f t="shared" si="50"/>
        <v>4.708333333333333</v>
      </c>
      <c r="K277" s="92">
        <f t="shared" si="46"/>
        <v>11.217941616479102</v>
      </c>
      <c r="L277" s="92">
        <f t="shared" si="47"/>
        <v>-1.8012749498124352</v>
      </c>
      <c r="M277" s="92">
        <f t="shared" si="48"/>
        <v>9.0480721887638449</v>
      </c>
      <c r="N277" s="98">
        <f t="shared" si="49"/>
        <v>0.36859447790282118</v>
      </c>
      <c r="P277" s="107" t="str">
        <f>IF(ISTEXT(VLOOKUP(A277,Table3[],3,FALSE)), VLOOKUP(A277,Table3[],3,FALSE),"")</f>
        <v/>
      </c>
      <c r="Q277" s="107" t="e">
        <f t="shared" si="51"/>
        <v>#N/A</v>
      </c>
    </row>
    <row r="278" spans="2:17" ht="14" x14ac:dyDescent="0.3">
      <c r="B278" s="3" t="e">
        <f>Requests[[#This Row],[Total number home visits completed on each day]]</f>
        <v>#VALUE!</v>
      </c>
      <c r="I278" s="99">
        <f t="shared" si="45"/>
        <v>2.1698694277152559</v>
      </c>
      <c r="J278" s="92">
        <f t="shared" si="50"/>
        <v>4.708333333333333</v>
      </c>
      <c r="K278" s="92">
        <f t="shared" si="46"/>
        <v>11.217941616479102</v>
      </c>
      <c r="L278" s="92">
        <f t="shared" si="47"/>
        <v>-1.8012749498124352</v>
      </c>
      <c r="M278" s="92">
        <f t="shared" si="48"/>
        <v>9.0480721887638449</v>
      </c>
      <c r="N278" s="98">
        <f t="shared" si="49"/>
        <v>0.36859447790282118</v>
      </c>
      <c r="P278" s="107" t="str">
        <f>IF(ISTEXT(VLOOKUP(A278,Table3[],3,FALSE)), VLOOKUP(A278,Table3[],3,FALSE),"")</f>
        <v/>
      </c>
      <c r="Q278" s="107" t="e">
        <f t="shared" si="51"/>
        <v>#N/A</v>
      </c>
    </row>
    <row r="279" spans="2:17" ht="14" x14ac:dyDescent="0.3">
      <c r="B279" s="3" t="e">
        <f>Requests[[#This Row],[Total number home visits completed on each day]]</f>
        <v>#VALUE!</v>
      </c>
      <c r="I279" s="99">
        <f t="shared" si="45"/>
        <v>2.1698694277152559</v>
      </c>
      <c r="J279" s="92">
        <f t="shared" si="50"/>
        <v>4.708333333333333</v>
      </c>
      <c r="K279" s="92">
        <f t="shared" si="46"/>
        <v>11.217941616479102</v>
      </c>
      <c r="L279" s="92">
        <f t="shared" si="47"/>
        <v>-1.8012749498124352</v>
      </c>
      <c r="M279" s="92">
        <f t="shared" si="48"/>
        <v>9.0480721887638449</v>
      </c>
      <c r="N279" s="98">
        <f t="shared" si="49"/>
        <v>0.36859447790282118</v>
      </c>
      <c r="P279" s="107" t="str">
        <f>IF(ISTEXT(VLOOKUP(A279,Table3[],3,FALSE)), VLOOKUP(A279,Table3[],3,FALSE),"")</f>
        <v/>
      </c>
      <c r="Q279" s="107" t="e">
        <f t="shared" si="51"/>
        <v>#N/A</v>
      </c>
    </row>
    <row r="280" spans="2:17" ht="14" x14ac:dyDescent="0.3">
      <c r="B280" s="3" t="e">
        <f>Requests[[#This Row],[Total number home visits completed on each day]]</f>
        <v>#VALUE!</v>
      </c>
      <c r="I280" s="99">
        <f t="shared" si="45"/>
        <v>2.1698694277152559</v>
      </c>
      <c r="J280" s="92">
        <f t="shared" si="50"/>
        <v>4.708333333333333</v>
      </c>
      <c r="K280" s="92">
        <f t="shared" si="46"/>
        <v>11.217941616479102</v>
      </c>
      <c r="L280" s="92">
        <f t="shared" si="47"/>
        <v>-1.8012749498124352</v>
      </c>
      <c r="M280" s="92">
        <f t="shared" si="48"/>
        <v>9.0480721887638449</v>
      </c>
      <c r="N280" s="98">
        <f t="shared" si="49"/>
        <v>0.36859447790282118</v>
      </c>
      <c r="P280" s="107" t="str">
        <f>IF(ISTEXT(VLOOKUP(A280,Table3[],3,FALSE)), VLOOKUP(A280,Table3[],3,FALSE),"")</f>
        <v/>
      </c>
      <c r="Q280" s="107" t="e">
        <f t="shared" si="51"/>
        <v>#N/A</v>
      </c>
    </row>
    <row r="281" spans="2:17" ht="14" x14ac:dyDescent="0.3">
      <c r="B281" s="3" t="e">
        <f>Requests[[#This Row],[Total number home visits completed on each day]]</f>
        <v>#VALUE!</v>
      </c>
      <c r="I281" s="99">
        <f t="shared" si="45"/>
        <v>2.1698694277152559</v>
      </c>
      <c r="J281" s="92">
        <f t="shared" si="50"/>
        <v>4.708333333333333</v>
      </c>
      <c r="K281" s="92">
        <f t="shared" si="46"/>
        <v>11.217941616479102</v>
      </c>
      <c r="L281" s="92">
        <f t="shared" si="47"/>
        <v>-1.8012749498124352</v>
      </c>
      <c r="M281" s="92">
        <f t="shared" si="48"/>
        <v>9.0480721887638449</v>
      </c>
      <c r="N281" s="98">
        <f t="shared" si="49"/>
        <v>0.36859447790282118</v>
      </c>
      <c r="P281" s="107" t="str">
        <f>IF(ISTEXT(VLOOKUP(A281,Table3[],3,FALSE)), VLOOKUP(A281,Table3[],3,FALSE),"")</f>
        <v/>
      </c>
      <c r="Q281" s="107" t="e">
        <f t="shared" si="51"/>
        <v>#N/A</v>
      </c>
    </row>
    <row r="282" spans="2:17" ht="14" x14ac:dyDescent="0.3">
      <c r="B282" s="3" t="e">
        <f>Requests[[#This Row],[Total number home visits completed on each day]]</f>
        <v>#VALUE!</v>
      </c>
      <c r="I282" s="99">
        <f t="shared" si="45"/>
        <v>2.1698694277152559</v>
      </c>
      <c r="J282" s="92">
        <f t="shared" si="50"/>
        <v>4.708333333333333</v>
      </c>
      <c r="K282" s="92">
        <f t="shared" si="46"/>
        <v>11.217941616479102</v>
      </c>
      <c r="L282" s="92">
        <f t="shared" si="47"/>
        <v>-1.8012749498124352</v>
      </c>
      <c r="M282" s="92">
        <f t="shared" si="48"/>
        <v>9.0480721887638449</v>
      </c>
      <c r="N282" s="98">
        <f t="shared" si="49"/>
        <v>0.36859447790282118</v>
      </c>
      <c r="P282" s="107" t="str">
        <f>IF(ISTEXT(VLOOKUP(A282,Table3[],3,FALSE)), VLOOKUP(A282,Table3[],3,FALSE),"")</f>
        <v/>
      </c>
      <c r="Q282" s="107" t="e">
        <f t="shared" si="51"/>
        <v>#N/A</v>
      </c>
    </row>
    <row r="283" spans="2:17" ht="14" x14ac:dyDescent="0.3">
      <c r="B283" s="3" t="e">
        <f>Requests[[#This Row],[Total number home visits completed on each day]]</f>
        <v>#VALUE!</v>
      </c>
      <c r="I283" s="99">
        <f t="shared" si="45"/>
        <v>2.1698694277152559</v>
      </c>
      <c r="J283" s="92">
        <f t="shared" si="50"/>
        <v>4.708333333333333</v>
      </c>
      <c r="K283" s="92">
        <f t="shared" si="46"/>
        <v>11.217941616479102</v>
      </c>
      <c r="L283" s="92">
        <f t="shared" si="47"/>
        <v>-1.8012749498124352</v>
      </c>
      <c r="M283" s="92">
        <f t="shared" si="48"/>
        <v>9.0480721887638449</v>
      </c>
      <c r="N283" s="98">
        <f t="shared" si="49"/>
        <v>0.36859447790282118</v>
      </c>
      <c r="P283" s="107" t="str">
        <f>IF(ISTEXT(VLOOKUP(A283,Table3[],3,FALSE)), VLOOKUP(A283,Table3[],3,FALSE),"")</f>
        <v/>
      </c>
      <c r="Q283" s="107" t="e">
        <f t="shared" si="51"/>
        <v>#N/A</v>
      </c>
    </row>
    <row r="284" spans="2:17" ht="14" x14ac:dyDescent="0.3">
      <c r="B284" s="3" t="e">
        <f>Requests[[#This Row],[Total number home visits completed on each day]]</f>
        <v>#VALUE!</v>
      </c>
      <c r="I284" s="99">
        <f t="shared" si="45"/>
        <v>2.1698694277152559</v>
      </c>
      <c r="J284" s="92">
        <f t="shared" si="50"/>
        <v>4.708333333333333</v>
      </c>
      <c r="K284" s="92">
        <f t="shared" si="46"/>
        <v>11.217941616479102</v>
      </c>
      <c r="L284" s="92">
        <f t="shared" si="47"/>
        <v>-1.8012749498124352</v>
      </c>
      <c r="M284" s="92">
        <f t="shared" si="48"/>
        <v>9.0480721887638449</v>
      </c>
      <c r="N284" s="98">
        <f t="shared" si="49"/>
        <v>0.36859447790282118</v>
      </c>
      <c r="P284" s="107" t="str">
        <f>IF(ISTEXT(VLOOKUP(A284,Table3[],3,FALSE)), VLOOKUP(A284,Table3[],3,FALSE),"")</f>
        <v/>
      </c>
      <c r="Q284" s="107" t="e">
        <f t="shared" si="51"/>
        <v>#N/A</v>
      </c>
    </row>
    <row r="285" spans="2:17" ht="14" x14ac:dyDescent="0.3">
      <c r="B285" s="3" t="e">
        <f>Requests[[#This Row],[Total number home visits completed on each day]]</f>
        <v>#VALUE!</v>
      </c>
      <c r="I285" s="99">
        <f t="shared" si="45"/>
        <v>2.1698694277152559</v>
      </c>
      <c r="J285" s="92">
        <f t="shared" si="50"/>
        <v>4.708333333333333</v>
      </c>
      <c r="K285" s="92">
        <f t="shared" si="46"/>
        <v>11.217941616479102</v>
      </c>
      <c r="L285" s="92">
        <f t="shared" si="47"/>
        <v>-1.8012749498124352</v>
      </c>
      <c r="M285" s="92">
        <f t="shared" si="48"/>
        <v>9.0480721887638449</v>
      </c>
      <c r="N285" s="98">
        <f t="shared" si="49"/>
        <v>0.36859447790282118</v>
      </c>
      <c r="P285" s="107" t="str">
        <f>IF(ISTEXT(VLOOKUP(A285,Table3[],3,FALSE)), VLOOKUP(A285,Table3[],3,FALSE),"")</f>
        <v/>
      </c>
      <c r="Q285" s="107" t="e">
        <f t="shared" si="51"/>
        <v>#N/A</v>
      </c>
    </row>
    <row r="286" spans="2:17" ht="14" x14ac:dyDescent="0.3">
      <c r="B286" s="3" t="e">
        <f>Requests[[#This Row],[Total number home visits completed on each day]]</f>
        <v>#VALUE!</v>
      </c>
      <c r="I286" s="99">
        <f t="shared" si="45"/>
        <v>2.1698694277152559</v>
      </c>
      <c r="J286" s="92">
        <f t="shared" si="50"/>
        <v>4.708333333333333</v>
      </c>
      <c r="K286" s="92">
        <f t="shared" si="46"/>
        <v>11.217941616479102</v>
      </c>
      <c r="L286" s="92">
        <f t="shared" si="47"/>
        <v>-1.8012749498124352</v>
      </c>
      <c r="M286" s="92">
        <f t="shared" si="48"/>
        <v>9.0480721887638449</v>
      </c>
      <c r="N286" s="98">
        <f t="shared" si="49"/>
        <v>0.36859447790282118</v>
      </c>
      <c r="P286" s="107" t="str">
        <f>IF(ISTEXT(VLOOKUP(A286,Table3[],3,FALSE)), VLOOKUP(A286,Table3[],3,FALSE),"")</f>
        <v/>
      </c>
      <c r="Q286" s="107" t="e">
        <f t="shared" si="51"/>
        <v>#N/A</v>
      </c>
    </row>
    <row r="287" spans="2:17" ht="14" x14ac:dyDescent="0.3">
      <c r="B287" s="3" t="e">
        <f>Requests[[#This Row],[Total number home visits completed on each day]]</f>
        <v>#VALUE!</v>
      </c>
      <c r="I287" s="99">
        <f t="shared" si="45"/>
        <v>2.1698694277152559</v>
      </c>
      <c r="J287" s="92">
        <f t="shared" si="50"/>
        <v>4.708333333333333</v>
      </c>
      <c r="K287" s="92">
        <f t="shared" si="46"/>
        <v>11.217941616479102</v>
      </c>
      <c r="L287" s="92">
        <f t="shared" si="47"/>
        <v>-1.8012749498124352</v>
      </c>
      <c r="M287" s="92">
        <f t="shared" si="48"/>
        <v>9.0480721887638449</v>
      </c>
      <c r="N287" s="98">
        <f t="shared" si="49"/>
        <v>0.36859447790282118</v>
      </c>
      <c r="P287" s="107" t="str">
        <f>IF(ISTEXT(VLOOKUP(A287,Table3[],3,FALSE)), VLOOKUP(A287,Table3[],3,FALSE),"")</f>
        <v/>
      </c>
      <c r="Q287" s="107" t="e">
        <f t="shared" si="51"/>
        <v>#N/A</v>
      </c>
    </row>
    <row r="288" spans="2:17" ht="14" x14ac:dyDescent="0.3">
      <c r="B288" s="3" t="e">
        <f>Requests[[#This Row],[Total number home visits completed on each day]]</f>
        <v>#VALUE!</v>
      </c>
      <c r="I288" s="99">
        <f t="shared" si="45"/>
        <v>2.1698694277152559</v>
      </c>
      <c r="J288" s="92">
        <f t="shared" si="50"/>
        <v>4.708333333333333</v>
      </c>
      <c r="K288" s="92">
        <f t="shared" si="46"/>
        <v>11.217941616479102</v>
      </c>
      <c r="L288" s="92">
        <f t="shared" si="47"/>
        <v>-1.8012749498124352</v>
      </c>
      <c r="M288" s="92">
        <f t="shared" si="48"/>
        <v>9.0480721887638449</v>
      </c>
      <c r="N288" s="98">
        <f t="shared" si="49"/>
        <v>0.36859447790282118</v>
      </c>
      <c r="P288" s="107" t="str">
        <f>IF(ISTEXT(VLOOKUP(A288,Table3[],3,FALSE)), VLOOKUP(A288,Table3[],3,FALSE),"")</f>
        <v/>
      </c>
      <c r="Q288" s="107" t="e">
        <f t="shared" si="51"/>
        <v>#N/A</v>
      </c>
    </row>
    <row r="289" spans="2:17" ht="14" x14ac:dyDescent="0.3">
      <c r="B289" s="3" t="e">
        <f>Requests[[#This Row],[Total number home visits completed on each day]]</f>
        <v>#VALUE!</v>
      </c>
      <c r="I289" s="99">
        <f t="shared" si="45"/>
        <v>2.1698694277152559</v>
      </c>
      <c r="J289" s="92">
        <f t="shared" si="50"/>
        <v>4.708333333333333</v>
      </c>
      <c r="K289" s="92">
        <f t="shared" si="46"/>
        <v>11.217941616479102</v>
      </c>
      <c r="L289" s="92">
        <f t="shared" si="47"/>
        <v>-1.8012749498124352</v>
      </c>
      <c r="M289" s="92">
        <f t="shared" si="48"/>
        <v>9.0480721887638449</v>
      </c>
      <c r="N289" s="98">
        <f t="shared" si="49"/>
        <v>0.36859447790282118</v>
      </c>
      <c r="P289" s="107" t="str">
        <f>IF(ISTEXT(VLOOKUP(A289,Table3[],3,FALSE)), VLOOKUP(A289,Table3[],3,FALSE),"")</f>
        <v/>
      </c>
      <c r="Q289" s="107" t="e">
        <f t="shared" si="51"/>
        <v>#N/A</v>
      </c>
    </row>
    <row r="290" spans="2:17" ht="14" x14ac:dyDescent="0.3">
      <c r="B290" s="3" t="e">
        <f>Requests[[#This Row],[Total number home visits completed on each day]]</f>
        <v>#VALUE!</v>
      </c>
      <c r="I290" s="99">
        <f t="shared" si="45"/>
        <v>2.1698694277152559</v>
      </c>
      <c r="J290" s="92">
        <f t="shared" si="50"/>
        <v>4.708333333333333</v>
      </c>
      <c r="K290" s="92">
        <f t="shared" si="46"/>
        <v>11.217941616479102</v>
      </c>
      <c r="L290" s="92">
        <f t="shared" si="47"/>
        <v>-1.8012749498124352</v>
      </c>
      <c r="M290" s="92">
        <f t="shared" si="48"/>
        <v>9.0480721887638449</v>
      </c>
      <c r="N290" s="98">
        <f t="shared" si="49"/>
        <v>0.36859447790282118</v>
      </c>
      <c r="P290" s="107" t="str">
        <f>IF(ISTEXT(VLOOKUP(A290,Table3[],3,FALSE)), VLOOKUP(A290,Table3[],3,FALSE),"")</f>
        <v/>
      </c>
      <c r="Q290" s="107" t="e">
        <f t="shared" si="51"/>
        <v>#N/A</v>
      </c>
    </row>
    <row r="291" spans="2:17" ht="14" x14ac:dyDescent="0.3">
      <c r="B291" s="3" t="e">
        <f>Requests[[#This Row],[Total number home visits completed on each day]]</f>
        <v>#VALUE!</v>
      </c>
      <c r="I291" s="99">
        <f t="shared" si="45"/>
        <v>2.1698694277152559</v>
      </c>
      <c r="J291" s="92">
        <f t="shared" si="50"/>
        <v>4.708333333333333</v>
      </c>
      <c r="K291" s="92">
        <f t="shared" si="46"/>
        <v>11.217941616479102</v>
      </c>
      <c r="L291" s="92">
        <f t="shared" si="47"/>
        <v>-1.8012749498124352</v>
      </c>
      <c r="M291" s="92">
        <f t="shared" si="48"/>
        <v>9.0480721887638449</v>
      </c>
      <c r="N291" s="98">
        <f t="shared" si="49"/>
        <v>0.36859447790282118</v>
      </c>
      <c r="P291" s="107" t="str">
        <f>IF(ISTEXT(VLOOKUP(A291,Table3[],3,FALSE)), VLOOKUP(A291,Table3[],3,FALSE),"")</f>
        <v/>
      </c>
      <c r="Q291" s="107" t="e">
        <f t="shared" si="51"/>
        <v>#N/A</v>
      </c>
    </row>
    <row r="292" spans="2:17" ht="14" x14ac:dyDescent="0.3">
      <c r="B292" s="3" t="e">
        <f>Requests[[#This Row],[Total number home visits completed on each day]]</f>
        <v>#VALUE!</v>
      </c>
      <c r="I292" s="99">
        <f t="shared" si="45"/>
        <v>2.1698694277152559</v>
      </c>
      <c r="J292" s="92">
        <f t="shared" si="50"/>
        <v>4.708333333333333</v>
      </c>
      <c r="K292" s="92">
        <f t="shared" si="46"/>
        <v>11.217941616479102</v>
      </c>
      <c r="L292" s="92">
        <f t="shared" si="47"/>
        <v>-1.8012749498124352</v>
      </c>
      <c r="M292" s="92">
        <f t="shared" si="48"/>
        <v>9.0480721887638449</v>
      </c>
      <c r="N292" s="98">
        <f t="shared" si="49"/>
        <v>0.36859447790282118</v>
      </c>
      <c r="P292" s="107" t="str">
        <f>IF(ISTEXT(VLOOKUP(A292,Table3[],3,FALSE)), VLOOKUP(A292,Table3[],3,FALSE),"")</f>
        <v/>
      </c>
      <c r="Q292" s="107" t="e">
        <f t="shared" si="51"/>
        <v>#N/A</v>
      </c>
    </row>
    <row r="293" spans="2:17" ht="14" x14ac:dyDescent="0.3">
      <c r="B293" s="3" t="e">
        <f>Requests[[#This Row],[Total number home visits completed on each day]]</f>
        <v>#VALUE!</v>
      </c>
      <c r="I293" s="99">
        <f t="shared" si="45"/>
        <v>2.1698694277152559</v>
      </c>
      <c r="J293" s="92">
        <f t="shared" si="50"/>
        <v>4.708333333333333</v>
      </c>
      <c r="K293" s="92">
        <f t="shared" si="46"/>
        <v>11.217941616479102</v>
      </c>
      <c r="L293" s="92">
        <f t="shared" si="47"/>
        <v>-1.8012749498124352</v>
      </c>
      <c r="M293" s="92">
        <f t="shared" si="48"/>
        <v>9.0480721887638449</v>
      </c>
      <c r="N293" s="98">
        <f t="shared" si="49"/>
        <v>0.36859447790282118</v>
      </c>
      <c r="P293" s="107" t="str">
        <f>IF(ISTEXT(VLOOKUP(A293,Table3[],3,FALSE)), VLOOKUP(A293,Table3[],3,FALSE),"")</f>
        <v/>
      </c>
      <c r="Q293" s="107" t="e">
        <f t="shared" si="51"/>
        <v>#N/A</v>
      </c>
    </row>
    <row r="294" spans="2:17" ht="14" x14ac:dyDescent="0.3">
      <c r="B294" s="3" t="e">
        <f>Requests[[#This Row],[Total number home visits completed on each day]]</f>
        <v>#VALUE!</v>
      </c>
      <c r="I294" s="99">
        <f t="shared" si="45"/>
        <v>2.1698694277152559</v>
      </c>
      <c r="J294" s="92">
        <f t="shared" si="50"/>
        <v>4.708333333333333</v>
      </c>
      <c r="K294" s="92">
        <f t="shared" si="46"/>
        <v>11.217941616479102</v>
      </c>
      <c r="L294" s="92">
        <f t="shared" si="47"/>
        <v>-1.8012749498124352</v>
      </c>
      <c r="M294" s="92">
        <f t="shared" si="48"/>
        <v>9.0480721887638449</v>
      </c>
      <c r="N294" s="98">
        <f t="shared" si="49"/>
        <v>0.36859447790282118</v>
      </c>
      <c r="P294" s="107" t="str">
        <f>IF(ISTEXT(VLOOKUP(A294,Table3[],3,FALSE)), VLOOKUP(A294,Table3[],3,FALSE),"")</f>
        <v/>
      </c>
      <c r="Q294" s="107" t="e">
        <f t="shared" si="51"/>
        <v>#N/A</v>
      </c>
    </row>
    <row r="295" spans="2:17" ht="14" x14ac:dyDescent="0.3">
      <c r="B295" s="3" t="e">
        <f>Requests[[#This Row],[Total number home visits completed on each day]]</f>
        <v>#VALUE!</v>
      </c>
      <c r="I295" s="99">
        <f t="shared" si="45"/>
        <v>2.1698694277152559</v>
      </c>
      <c r="J295" s="92">
        <f t="shared" si="50"/>
        <v>4.708333333333333</v>
      </c>
      <c r="K295" s="92">
        <f t="shared" si="46"/>
        <v>11.217941616479102</v>
      </c>
      <c r="L295" s="92">
        <f t="shared" si="47"/>
        <v>-1.8012749498124352</v>
      </c>
      <c r="M295" s="92">
        <f t="shared" si="48"/>
        <v>9.0480721887638449</v>
      </c>
      <c r="N295" s="98">
        <f t="shared" si="49"/>
        <v>0.36859447790282118</v>
      </c>
      <c r="P295" s="107" t="str">
        <f>IF(ISTEXT(VLOOKUP(A295,Table3[],3,FALSE)), VLOOKUP(A295,Table3[],3,FALSE),"")</f>
        <v/>
      </c>
      <c r="Q295" s="107" t="e">
        <f t="shared" si="51"/>
        <v>#N/A</v>
      </c>
    </row>
    <row r="296" spans="2:17" ht="14" x14ac:dyDescent="0.3">
      <c r="B296" s="3" t="e">
        <f>Requests[[#This Row],[Total number home visits completed on each day]]</f>
        <v>#VALUE!</v>
      </c>
      <c r="I296" s="99">
        <f t="shared" si="45"/>
        <v>2.1698694277152559</v>
      </c>
      <c r="J296" s="92">
        <f t="shared" si="50"/>
        <v>4.708333333333333</v>
      </c>
      <c r="K296" s="92">
        <f t="shared" si="46"/>
        <v>11.217941616479102</v>
      </c>
      <c r="L296" s="92">
        <f t="shared" si="47"/>
        <v>-1.8012749498124352</v>
      </c>
      <c r="M296" s="92">
        <f t="shared" si="48"/>
        <v>9.0480721887638449</v>
      </c>
      <c r="N296" s="98">
        <f t="shared" si="49"/>
        <v>0.36859447790282118</v>
      </c>
      <c r="P296" s="107" t="str">
        <f>IF(ISTEXT(VLOOKUP(A296,Table3[],3,FALSE)), VLOOKUP(A296,Table3[],3,FALSE),"")</f>
        <v/>
      </c>
      <c r="Q296" s="107" t="e">
        <f t="shared" si="51"/>
        <v>#N/A</v>
      </c>
    </row>
    <row r="297" spans="2:17" ht="14" x14ac:dyDescent="0.3">
      <c r="B297" s="3" t="e">
        <f>Requests[[#This Row],[Total number home visits completed on each day]]</f>
        <v>#VALUE!</v>
      </c>
      <c r="I297" s="99">
        <f t="shared" si="45"/>
        <v>2.1698694277152559</v>
      </c>
      <c r="J297" s="92">
        <f t="shared" si="50"/>
        <v>4.708333333333333</v>
      </c>
      <c r="K297" s="92">
        <f t="shared" si="46"/>
        <v>11.217941616479102</v>
      </c>
      <c r="L297" s="92">
        <f t="shared" si="47"/>
        <v>-1.8012749498124352</v>
      </c>
      <c r="M297" s="92">
        <f t="shared" si="48"/>
        <v>9.0480721887638449</v>
      </c>
      <c r="N297" s="98">
        <f t="shared" si="49"/>
        <v>0.36859447790282118</v>
      </c>
      <c r="P297" s="107" t="str">
        <f>IF(ISTEXT(VLOOKUP(A297,Table3[],3,FALSE)), VLOOKUP(A297,Table3[],3,FALSE),"")</f>
        <v/>
      </c>
      <c r="Q297" s="107" t="e">
        <f t="shared" si="51"/>
        <v>#N/A</v>
      </c>
    </row>
    <row r="298" spans="2:17" ht="14" x14ac:dyDescent="0.3">
      <c r="B298" s="3" t="e">
        <f>Requests[[#This Row],[Total number home visits completed on each day]]</f>
        <v>#VALUE!</v>
      </c>
      <c r="I298" s="99">
        <f t="shared" si="45"/>
        <v>2.1698694277152559</v>
      </c>
      <c r="J298" s="92">
        <f t="shared" si="50"/>
        <v>4.708333333333333</v>
      </c>
      <c r="K298" s="92">
        <f t="shared" si="46"/>
        <v>11.217941616479102</v>
      </c>
      <c r="L298" s="92">
        <f t="shared" si="47"/>
        <v>-1.8012749498124352</v>
      </c>
      <c r="M298" s="92">
        <f t="shared" si="48"/>
        <v>9.0480721887638449</v>
      </c>
      <c r="N298" s="98">
        <f t="shared" si="49"/>
        <v>0.36859447790282118</v>
      </c>
      <c r="P298" s="107" t="str">
        <f>IF(ISTEXT(VLOOKUP(A298,Table3[],3,FALSE)), VLOOKUP(A298,Table3[],3,FALSE),"")</f>
        <v/>
      </c>
      <c r="Q298" s="107" t="e">
        <f t="shared" si="51"/>
        <v>#N/A</v>
      </c>
    </row>
    <row r="299" spans="2:17" ht="14" x14ac:dyDescent="0.3">
      <c r="B299" s="3" t="e">
        <f>Requests[[#This Row],[Total number home visits completed on each day]]</f>
        <v>#VALUE!</v>
      </c>
      <c r="I299" s="99">
        <f t="shared" si="45"/>
        <v>2.1698694277152559</v>
      </c>
      <c r="J299" s="92">
        <f t="shared" si="50"/>
        <v>4.708333333333333</v>
      </c>
      <c r="K299" s="92">
        <f t="shared" si="46"/>
        <v>11.217941616479102</v>
      </c>
      <c r="L299" s="92">
        <f t="shared" si="47"/>
        <v>-1.8012749498124352</v>
      </c>
      <c r="M299" s="92">
        <f t="shared" si="48"/>
        <v>9.0480721887638449</v>
      </c>
      <c r="N299" s="98">
        <f t="shared" si="49"/>
        <v>0.36859447790282118</v>
      </c>
      <c r="P299" s="107" t="str">
        <f>IF(ISTEXT(VLOOKUP(A299,Table3[],3,FALSE)), VLOOKUP(A299,Table3[],3,FALSE),"")</f>
        <v/>
      </c>
      <c r="Q299" s="107" t="e">
        <f t="shared" si="51"/>
        <v>#N/A</v>
      </c>
    </row>
    <row r="300" spans="2:17" ht="14" x14ac:dyDescent="0.3">
      <c r="B300" s="3" t="e">
        <f>Requests[[#This Row],[Total number home visits completed on each day]]</f>
        <v>#VALUE!</v>
      </c>
      <c r="I300" s="99">
        <f t="shared" si="45"/>
        <v>2.1698694277152559</v>
      </c>
      <c r="J300" s="92">
        <f t="shared" si="50"/>
        <v>4.708333333333333</v>
      </c>
      <c r="K300" s="92">
        <f t="shared" si="46"/>
        <v>11.217941616479102</v>
      </c>
      <c r="L300" s="92">
        <f t="shared" si="47"/>
        <v>-1.8012749498124352</v>
      </c>
      <c r="M300" s="92">
        <f t="shared" si="48"/>
        <v>9.0480721887638449</v>
      </c>
      <c r="N300" s="98">
        <f t="shared" si="49"/>
        <v>0.36859447790282118</v>
      </c>
      <c r="P300" s="107" t="str">
        <f>IF(ISTEXT(VLOOKUP(A300,Table3[],3,FALSE)), VLOOKUP(A300,Table3[],3,FALSE),"")</f>
        <v/>
      </c>
      <c r="Q300" s="107" t="e">
        <f t="shared" si="51"/>
        <v>#N/A</v>
      </c>
    </row>
    <row r="301" spans="2:17" ht="14" x14ac:dyDescent="0.3">
      <c r="B301" s="3" t="e">
        <f>Requests[[#This Row],[Total number home visits completed on each day]]</f>
        <v>#VALUE!</v>
      </c>
      <c r="I301" s="99">
        <f t="shared" si="45"/>
        <v>2.1698694277152559</v>
      </c>
      <c r="J301" s="92">
        <f t="shared" si="50"/>
        <v>4.708333333333333</v>
      </c>
      <c r="K301" s="92">
        <f t="shared" si="46"/>
        <v>11.217941616479102</v>
      </c>
      <c r="L301" s="92">
        <f t="shared" si="47"/>
        <v>-1.8012749498124352</v>
      </c>
      <c r="M301" s="92">
        <f t="shared" si="48"/>
        <v>9.0480721887638449</v>
      </c>
      <c r="N301" s="98">
        <f t="shared" si="49"/>
        <v>0.36859447790282118</v>
      </c>
      <c r="P301" s="107" t="str">
        <f>IF(ISTEXT(VLOOKUP(A301,Table3[],3,FALSE)), VLOOKUP(A301,Table3[],3,FALSE),"")</f>
        <v/>
      </c>
      <c r="Q301" s="107" t="e">
        <f t="shared" si="51"/>
        <v>#N/A</v>
      </c>
    </row>
    <row r="302" spans="2:17" ht="14" x14ac:dyDescent="0.3">
      <c r="B302" s="3" t="e">
        <f>Requests[[#This Row],[Total number home visits completed on each day]]</f>
        <v>#VALUE!</v>
      </c>
      <c r="I302" s="99">
        <f t="shared" si="45"/>
        <v>2.1698694277152559</v>
      </c>
      <c r="J302" s="92">
        <f t="shared" si="50"/>
        <v>4.708333333333333</v>
      </c>
      <c r="K302" s="92">
        <f t="shared" si="46"/>
        <v>11.217941616479102</v>
      </c>
      <c r="L302" s="92">
        <f t="shared" si="47"/>
        <v>-1.8012749498124352</v>
      </c>
      <c r="M302" s="92">
        <f t="shared" si="48"/>
        <v>9.0480721887638449</v>
      </c>
      <c r="N302" s="98">
        <f t="shared" si="49"/>
        <v>0.36859447790282118</v>
      </c>
      <c r="P302" s="107" t="str">
        <f>IF(ISTEXT(VLOOKUP(A302,Table3[],3,FALSE)), VLOOKUP(A302,Table3[],3,FALSE),"")</f>
        <v/>
      </c>
      <c r="Q302" s="107" t="e">
        <f t="shared" si="51"/>
        <v>#N/A</v>
      </c>
    </row>
    <row r="303" spans="2:17" ht="14" x14ac:dyDescent="0.3">
      <c r="B303" s="3" t="e">
        <f>Requests[[#This Row],[Total number home visits completed on each day]]</f>
        <v>#VALUE!</v>
      </c>
      <c r="I303" s="99">
        <f t="shared" ref="I303:I352" si="52">IFERROR(SQRT(J303),"")</f>
        <v>2.1698694277152559</v>
      </c>
      <c r="J303" s="92">
        <f t="shared" si="50"/>
        <v>4.708333333333333</v>
      </c>
      <c r="K303" s="92">
        <f t="shared" ref="K303:K352" si="53">IFERROR(J303+(3*I303),"")</f>
        <v>11.217941616479102</v>
      </c>
      <c r="L303" s="92">
        <f t="shared" ref="L303:L352" si="54">IFERROR(J303-(3*I303),"")</f>
        <v>-1.8012749498124352</v>
      </c>
      <c r="M303" s="92">
        <f t="shared" ref="M303:M352" si="55">IFERROR(J303+(2*I303),"")</f>
        <v>9.0480721887638449</v>
      </c>
      <c r="N303" s="98">
        <f t="shared" ref="N303:N352" si="56">IFERROR(J303-(2*I303),"")</f>
        <v>0.36859447790282118</v>
      </c>
      <c r="P303" s="107" t="str">
        <f>IF(ISTEXT(VLOOKUP(A303,Table3[],3,FALSE)), VLOOKUP(A303,Table3[],3,FALSE),"")</f>
        <v/>
      </c>
      <c r="Q303" s="107" t="e">
        <f t="shared" si="51"/>
        <v>#N/A</v>
      </c>
    </row>
    <row r="304" spans="2:17" ht="14" x14ac:dyDescent="0.3">
      <c r="B304" s="3" t="e">
        <f>Requests[[#This Row],[Total number home visits completed on each day]]</f>
        <v>#VALUE!</v>
      </c>
      <c r="I304" s="99">
        <f t="shared" si="52"/>
        <v>2.1698694277152559</v>
      </c>
      <c r="J304" s="92">
        <f t="shared" si="50"/>
        <v>4.708333333333333</v>
      </c>
      <c r="K304" s="92">
        <f t="shared" si="53"/>
        <v>11.217941616479102</v>
      </c>
      <c r="L304" s="92">
        <f t="shared" si="54"/>
        <v>-1.8012749498124352</v>
      </c>
      <c r="M304" s="92">
        <f t="shared" si="55"/>
        <v>9.0480721887638449</v>
      </c>
      <c r="N304" s="98">
        <f t="shared" si="56"/>
        <v>0.36859447790282118</v>
      </c>
      <c r="P304" s="107" t="str">
        <f>IF(ISTEXT(VLOOKUP(A304,Table3[],3,FALSE)), VLOOKUP(A304,Table3[],3,FALSE),"")</f>
        <v/>
      </c>
      <c r="Q304" s="107" t="e">
        <f t="shared" si="51"/>
        <v>#N/A</v>
      </c>
    </row>
    <row r="305" spans="2:17" ht="14" x14ac:dyDescent="0.3">
      <c r="B305" s="3" t="e">
        <f>Requests[[#This Row],[Total number home visits completed on each day]]</f>
        <v>#VALUE!</v>
      </c>
      <c r="I305" s="99">
        <f t="shared" si="52"/>
        <v>2.1698694277152559</v>
      </c>
      <c r="J305" s="92">
        <f t="shared" si="50"/>
        <v>4.708333333333333</v>
      </c>
      <c r="K305" s="92">
        <f t="shared" si="53"/>
        <v>11.217941616479102</v>
      </c>
      <c r="L305" s="92">
        <f t="shared" si="54"/>
        <v>-1.8012749498124352</v>
      </c>
      <c r="M305" s="92">
        <f t="shared" si="55"/>
        <v>9.0480721887638449</v>
      </c>
      <c r="N305" s="98">
        <f t="shared" si="56"/>
        <v>0.36859447790282118</v>
      </c>
      <c r="P305" s="107" t="str">
        <f>IF(ISTEXT(VLOOKUP(A305,Table3[],3,FALSE)), VLOOKUP(A305,Table3[],3,FALSE),"")</f>
        <v/>
      </c>
      <c r="Q305" s="107" t="e">
        <f t="shared" si="51"/>
        <v>#N/A</v>
      </c>
    </row>
    <row r="306" spans="2:17" ht="14" x14ac:dyDescent="0.3">
      <c r="B306" s="3" t="e">
        <f>Requests[[#This Row],[Total number home visits completed on each day]]</f>
        <v>#VALUE!</v>
      </c>
      <c r="I306" s="99">
        <f t="shared" si="52"/>
        <v>2.1698694277152559</v>
      </c>
      <c r="J306" s="92">
        <f t="shared" si="50"/>
        <v>4.708333333333333</v>
      </c>
      <c r="K306" s="92">
        <f t="shared" si="53"/>
        <v>11.217941616479102</v>
      </c>
      <c r="L306" s="92">
        <f t="shared" si="54"/>
        <v>-1.8012749498124352</v>
      </c>
      <c r="M306" s="92">
        <f t="shared" si="55"/>
        <v>9.0480721887638449</v>
      </c>
      <c r="N306" s="98">
        <f t="shared" si="56"/>
        <v>0.36859447790282118</v>
      </c>
      <c r="P306" s="107" t="str">
        <f>IF(ISTEXT(VLOOKUP(A306,Table3[],3,FALSE)), VLOOKUP(A306,Table3[],3,FALSE),"")</f>
        <v/>
      </c>
      <c r="Q306" s="107" t="e">
        <f t="shared" si="51"/>
        <v>#N/A</v>
      </c>
    </row>
    <row r="307" spans="2:17" ht="14" x14ac:dyDescent="0.3">
      <c r="B307" s="3" t="e">
        <f>Requests[[#This Row],[Total number home visits completed on each day]]</f>
        <v>#VALUE!</v>
      </c>
      <c r="I307" s="99">
        <f t="shared" si="52"/>
        <v>2.1698694277152559</v>
      </c>
      <c r="J307" s="92">
        <f t="shared" si="50"/>
        <v>4.708333333333333</v>
      </c>
      <c r="K307" s="92">
        <f t="shared" si="53"/>
        <v>11.217941616479102</v>
      </c>
      <c r="L307" s="92">
        <f t="shared" si="54"/>
        <v>-1.8012749498124352</v>
      </c>
      <c r="M307" s="92">
        <f t="shared" si="55"/>
        <v>9.0480721887638449</v>
      </c>
      <c r="N307" s="98">
        <f t="shared" si="56"/>
        <v>0.36859447790282118</v>
      </c>
      <c r="P307" s="107" t="str">
        <f>IF(ISTEXT(VLOOKUP(A307,Table3[],3,FALSE)), VLOOKUP(A307,Table3[],3,FALSE),"")</f>
        <v/>
      </c>
      <c r="Q307" s="107" t="e">
        <f t="shared" si="51"/>
        <v>#N/A</v>
      </c>
    </row>
    <row r="308" spans="2:17" ht="14" x14ac:dyDescent="0.3">
      <c r="B308" s="3" t="e">
        <f>Requests[[#This Row],[Total number home visits completed on each day]]</f>
        <v>#VALUE!</v>
      </c>
      <c r="I308" s="99">
        <f t="shared" si="52"/>
        <v>2.1698694277152559</v>
      </c>
      <c r="J308" s="92">
        <f t="shared" si="50"/>
        <v>4.708333333333333</v>
      </c>
      <c r="K308" s="92">
        <f t="shared" si="53"/>
        <v>11.217941616479102</v>
      </c>
      <c r="L308" s="92">
        <f t="shared" si="54"/>
        <v>-1.8012749498124352</v>
      </c>
      <c r="M308" s="92">
        <f t="shared" si="55"/>
        <v>9.0480721887638449</v>
      </c>
      <c r="N308" s="98">
        <f t="shared" si="56"/>
        <v>0.36859447790282118</v>
      </c>
      <c r="P308" s="107" t="str">
        <f>IF(ISTEXT(VLOOKUP(A308,Table3[],3,FALSE)), VLOOKUP(A308,Table3[],3,FALSE),"")</f>
        <v/>
      </c>
      <c r="Q308" s="107" t="e">
        <f t="shared" si="51"/>
        <v>#N/A</v>
      </c>
    </row>
    <row r="309" spans="2:17" ht="14" x14ac:dyDescent="0.3">
      <c r="B309" s="3" t="e">
        <f>Requests[[#This Row],[Total number home visits completed on each day]]</f>
        <v>#VALUE!</v>
      </c>
      <c r="I309" s="99">
        <f t="shared" si="52"/>
        <v>2.1698694277152559</v>
      </c>
      <c r="J309" s="92">
        <f t="shared" si="50"/>
        <v>4.708333333333333</v>
      </c>
      <c r="K309" s="92">
        <f t="shared" si="53"/>
        <v>11.217941616479102</v>
      </c>
      <c r="L309" s="92">
        <f t="shared" si="54"/>
        <v>-1.8012749498124352</v>
      </c>
      <c r="M309" s="92">
        <f t="shared" si="55"/>
        <v>9.0480721887638449</v>
      </c>
      <c r="N309" s="98">
        <f t="shared" si="56"/>
        <v>0.36859447790282118</v>
      </c>
      <c r="P309" s="107" t="str">
        <f>IF(ISTEXT(VLOOKUP(A309,Table3[],3,FALSE)), VLOOKUP(A309,Table3[],3,FALSE),"")</f>
        <v/>
      </c>
      <c r="Q309" s="107" t="e">
        <f t="shared" si="51"/>
        <v>#N/A</v>
      </c>
    </row>
    <row r="310" spans="2:17" ht="14" x14ac:dyDescent="0.3">
      <c r="B310" s="3" t="e">
        <f>Requests[[#This Row],[Total number home visits completed on each day]]</f>
        <v>#VALUE!</v>
      </c>
      <c r="I310" s="99">
        <f t="shared" si="52"/>
        <v>2.1698694277152559</v>
      </c>
      <c r="J310" s="92">
        <f t="shared" si="50"/>
        <v>4.708333333333333</v>
      </c>
      <c r="K310" s="92">
        <f t="shared" si="53"/>
        <v>11.217941616479102</v>
      </c>
      <c r="L310" s="92">
        <f t="shared" si="54"/>
        <v>-1.8012749498124352</v>
      </c>
      <c r="M310" s="92">
        <f t="shared" si="55"/>
        <v>9.0480721887638449</v>
      </c>
      <c r="N310" s="98">
        <f t="shared" si="56"/>
        <v>0.36859447790282118</v>
      </c>
      <c r="P310" s="107" t="str">
        <f>IF(ISTEXT(VLOOKUP(A310,Table3[],3,FALSE)), VLOOKUP(A310,Table3[],3,FALSE),"")</f>
        <v/>
      </c>
      <c r="Q310" s="107" t="e">
        <f t="shared" si="51"/>
        <v>#N/A</v>
      </c>
    </row>
    <row r="311" spans="2:17" ht="14" x14ac:dyDescent="0.3">
      <c r="B311" s="3" t="e">
        <f>Requests[[#This Row],[Total number home visits completed on each day]]</f>
        <v>#VALUE!</v>
      </c>
      <c r="I311" s="99">
        <f t="shared" si="52"/>
        <v>2.1698694277152559</v>
      </c>
      <c r="J311" s="92">
        <f t="shared" si="50"/>
        <v>4.708333333333333</v>
      </c>
      <c r="K311" s="92">
        <f t="shared" si="53"/>
        <v>11.217941616479102</v>
      </c>
      <c r="L311" s="92">
        <f t="shared" si="54"/>
        <v>-1.8012749498124352</v>
      </c>
      <c r="M311" s="92">
        <f t="shared" si="55"/>
        <v>9.0480721887638449</v>
      </c>
      <c r="N311" s="98">
        <f t="shared" si="56"/>
        <v>0.36859447790282118</v>
      </c>
      <c r="P311" s="107" t="str">
        <f>IF(ISTEXT(VLOOKUP(A311,Table3[],3,FALSE)), VLOOKUP(A311,Table3[],3,FALSE),"")</f>
        <v/>
      </c>
      <c r="Q311" s="107" t="e">
        <f t="shared" si="51"/>
        <v>#N/A</v>
      </c>
    </row>
    <row r="312" spans="2:17" ht="14" x14ac:dyDescent="0.3">
      <c r="B312" s="3" t="e">
        <f>Requests[[#This Row],[Total number home visits completed on each day]]</f>
        <v>#VALUE!</v>
      </c>
      <c r="I312" s="99">
        <f t="shared" si="52"/>
        <v>2.1698694277152559</v>
      </c>
      <c r="J312" s="92">
        <f t="shared" si="50"/>
        <v>4.708333333333333</v>
      </c>
      <c r="K312" s="92">
        <f t="shared" si="53"/>
        <v>11.217941616479102</v>
      </c>
      <c r="L312" s="92">
        <f t="shared" si="54"/>
        <v>-1.8012749498124352</v>
      </c>
      <c r="M312" s="92">
        <f t="shared" si="55"/>
        <v>9.0480721887638449</v>
      </c>
      <c r="N312" s="98">
        <f t="shared" si="56"/>
        <v>0.36859447790282118</v>
      </c>
      <c r="P312" s="107" t="str">
        <f>IF(ISTEXT(VLOOKUP(A312,Table3[],3,FALSE)), VLOOKUP(A312,Table3[],3,FALSE),"")</f>
        <v/>
      </c>
      <c r="Q312" s="107" t="e">
        <f t="shared" si="51"/>
        <v>#N/A</v>
      </c>
    </row>
    <row r="313" spans="2:17" ht="14" x14ac:dyDescent="0.3">
      <c r="B313" s="3" t="e">
        <f>Requests[[#This Row],[Total number home visits completed on each day]]</f>
        <v>#VALUE!</v>
      </c>
      <c r="I313" s="99">
        <f t="shared" si="52"/>
        <v>2.1698694277152559</v>
      </c>
      <c r="J313" s="92">
        <f t="shared" si="50"/>
        <v>4.708333333333333</v>
      </c>
      <c r="K313" s="92">
        <f t="shared" si="53"/>
        <v>11.217941616479102</v>
      </c>
      <c r="L313" s="92">
        <f t="shared" si="54"/>
        <v>-1.8012749498124352</v>
      </c>
      <c r="M313" s="92">
        <f t="shared" si="55"/>
        <v>9.0480721887638449</v>
      </c>
      <c r="N313" s="98">
        <f t="shared" si="56"/>
        <v>0.36859447790282118</v>
      </c>
      <c r="P313" s="107" t="str">
        <f>IF(ISTEXT(VLOOKUP(A313,Table3[],3,FALSE)), VLOOKUP(A313,Table3[],3,FALSE),"")</f>
        <v/>
      </c>
      <c r="Q313" s="107" t="e">
        <f t="shared" si="51"/>
        <v>#N/A</v>
      </c>
    </row>
    <row r="314" spans="2:17" ht="14" x14ac:dyDescent="0.3">
      <c r="B314" s="3" t="e">
        <f>Requests[[#This Row],[Total number home visits completed on each day]]</f>
        <v>#VALUE!</v>
      </c>
      <c r="I314" s="99">
        <f t="shared" si="52"/>
        <v>2.1698694277152559</v>
      </c>
      <c r="J314" s="92">
        <f t="shared" si="50"/>
        <v>4.708333333333333</v>
      </c>
      <c r="K314" s="92">
        <f t="shared" si="53"/>
        <v>11.217941616479102</v>
      </c>
      <c r="L314" s="92">
        <f t="shared" si="54"/>
        <v>-1.8012749498124352</v>
      </c>
      <c r="M314" s="92">
        <f t="shared" si="55"/>
        <v>9.0480721887638449</v>
      </c>
      <c r="N314" s="98">
        <f t="shared" si="56"/>
        <v>0.36859447790282118</v>
      </c>
      <c r="P314" s="107" t="str">
        <f>IF(ISTEXT(VLOOKUP(A314,Table3[],3,FALSE)), VLOOKUP(A314,Table3[],3,FALSE),"")</f>
        <v/>
      </c>
      <c r="Q314" s="107" t="e">
        <f t="shared" si="51"/>
        <v>#N/A</v>
      </c>
    </row>
    <row r="315" spans="2:17" ht="14" x14ac:dyDescent="0.3">
      <c r="B315" s="3" t="e">
        <f>Requests[[#This Row],[Total number home visits completed on each day]]</f>
        <v>#VALUE!</v>
      </c>
      <c r="I315" s="99">
        <f t="shared" si="52"/>
        <v>2.1698694277152559</v>
      </c>
      <c r="J315" s="92">
        <f t="shared" si="50"/>
        <v>4.708333333333333</v>
      </c>
      <c r="K315" s="92">
        <f t="shared" si="53"/>
        <v>11.217941616479102</v>
      </c>
      <c r="L315" s="92">
        <f t="shared" si="54"/>
        <v>-1.8012749498124352</v>
      </c>
      <c r="M315" s="92">
        <f t="shared" si="55"/>
        <v>9.0480721887638449</v>
      </c>
      <c r="N315" s="98">
        <f t="shared" si="56"/>
        <v>0.36859447790282118</v>
      </c>
      <c r="P315" s="107" t="str">
        <f>IF(ISTEXT(VLOOKUP(A315,Table3[],3,FALSE)), VLOOKUP(A315,Table3[],3,FALSE),"")</f>
        <v/>
      </c>
      <c r="Q315" s="107" t="e">
        <f t="shared" si="51"/>
        <v>#N/A</v>
      </c>
    </row>
    <row r="316" spans="2:17" ht="14" x14ac:dyDescent="0.3">
      <c r="B316" s="3" t="e">
        <f>Requests[[#This Row],[Total number home visits completed on each day]]</f>
        <v>#VALUE!</v>
      </c>
      <c r="I316" s="99">
        <f t="shared" si="52"/>
        <v>2.1698694277152559</v>
      </c>
      <c r="J316" s="92">
        <f t="shared" si="50"/>
        <v>4.708333333333333</v>
      </c>
      <c r="K316" s="92">
        <f t="shared" si="53"/>
        <v>11.217941616479102</v>
      </c>
      <c r="L316" s="92">
        <f t="shared" si="54"/>
        <v>-1.8012749498124352</v>
      </c>
      <c r="M316" s="92">
        <f t="shared" si="55"/>
        <v>9.0480721887638449</v>
      </c>
      <c r="N316" s="98">
        <f t="shared" si="56"/>
        <v>0.36859447790282118</v>
      </c>
      <c r="P316" s="107" t="str">
        <f>IF(ISTEXT(VLOOKUP(A316,Table3[],3,FALSE)), VLOOKUP(A316,Table3[],3,FALSE),"")</f>
        <v/>
      </c>
      <c r="Q316" s="107" t="e">
        <f t="shared" si="51"/>
        <v>#N/A</v>
      </c>
    </row>
    <row r="317" spans="2:17" ht="14" x14ac:dyDescent="0.3">
      <c r="B317" s="3" t="e">
        <f>Requests[[#This Row],[Total number home visits completed on each day]]</f>
        <v>#VALUE!</v>
      </c>
      <c r="I317" s="99">
        <f t="shared" si="52"/>
        <v>2.1698694277152559</v>
      </c>
      <c r="J317" s="92">
        <f t="shared" si="50"/>
        <v>4.708333333333333</v>
      </c>
      <c r="K317" s="92">
        <f t="shared" si="53"/>
        <v>11.217941616479102</v>
      </c>
      <c r="L317" s="92">
        <f t="shared" si="54"/>
        <v>-1.8012749498124352</v>
      </c>
      <c r="M317" s="92">
        <f t="shared" si="55"/>
        <v>9.0480721887638449</v>
      </c>
      <c r="N317" s="98">
        <f t="shared" si="56"/>
        <v>0.36859447790282118</v>
      </c>
      <c r="P317" s="107" t="str">
        <f>IF(ISTEXT(VLOOKUP(A317,Table3[],3,FALSE)), VLOOKUP(A317,Table3[],3,FALSE),"")</f>
        <v/>
      </c>
      <c r="Q317" s="107" t="e">
        <f t="shared" si="51"/>
        <v>#N/A</v>
      </c>
    </row>
    <row r="318" spans="2:17" ht="14" x14ac:dyDescent="0.3">
      <c r="B318" s="3" t="e">
        <f>Requests[[#This Row],[Total number home visits completed on each day]]</f>
        <v>#VALUE!</v>
      </c>
      <c r="I318" s="99">
        <f t="shared" si="52"/>
        <v>2.1698694277152559</v>
      </c>
      <c r="J318" s="92">
        <f t="shared" si="50"/>
        <v>4.708333333333333</v>
      </c>
      <c r="K318" s="92">
        <f t="shared" si="53"/>
        <v>11.217941616479102</v>
      </c>
      <c r="L318" s="92">
        <f t="shared" si="54"/>
        <v>-1.8012749498124352</v>
      </c>
      <c r="M318" s="92">
        <f t="shared" si="55"/>
        <v>9.0480721887638449</v>
      </c>
      <c r="N318" s="98">
        <f t="shared" si="56"/>
        <v>0.36859447790282118</v>
      </c>
      <c r="P318" s="107" t="str">
        <f>IF(ISTEXT(VLOOKUP(A318,Table3[],3,FALSE)), VLOOKUP(A318,Table3[],3,FALSE),"")</f>
        <v/>
      </c>
      <c r="Q318" s="107" t="e">
        <f t="shared" si="51"/>
        <v>#N/A</v>
      </c>
    </row>
    <row r="319" spans="2:17" ht="14" x14ac:dyDescent="0.3">
      <c r="B319" s="3" t="e">
        <f>Requests[[#This Row],[Total number home visits completed on each day]]</f>
        <v>#VALUE!</v>
      </c>
      <c r="I319" s="99">
        <f t="shared" si="52"/>
        <v>2.1698694277152559</v>
      </c>
      <c r="J319" s="92">
        <f t="shared" si="50"/>
        <v>4.708333333333333</v>
      </c>
      <c r="K319" s="92">
        <f t="shared" si="53"/>
        <v>11.217941616479102</v>
      </c>
      <c r="L319" s="92">
        <f t="shared" si="54"/>
        <v>-1.8012749498124352</v>
      </c>
      <c r="M319" s="92">
        <f t="shared" si="55"/>
        <v>9.0480721887638449</v>
      </c>
      <c r="N319" s="98">
        <f t="shared" si="56"/>
        <v>0.36859447790282118</v>
      </c>
      <c r="P319" s="107" t="str">
        <f>IF(ISTEXT(VLOOKUP(A319,Table3[],3,FALSE)), VLOOKUP(A319,Table3[],3,FALSE),"")</f>
        <v/>
      </c>
      <c r="Q319" s="107" t="e">
        <f t="shared" si="51"/>
        <v>#N/A</v>
      </c>
    </row>
    <row r="320" spans="2:17" ht="14" x14ac:dyDescent="0.3">
      <c r="B320" s="3" t="e">
        <f>Requests[[#This Row],[Total number home visits completed on each day]]</f>
        <v>#VALUE!</v>
      </c>
      <c r="I320" s="99">
        <f t="shared" si="52"/>
        <v>2.1698694277152559</v>
      </c>
      <c r="J320" s="92">
        <f t="shared" si="50"/>
        <v>4.708333333333333</v>
      </c>
      <c r="K320" s="92">
        <f t="shared" si="53"/>
        <v>11.217941616479102</v>
      </c>
      <c r="L320" s="92">
        <f t="shared" si="54"/>
        <v>-1.8012749498124352</v>
      </c>
      <c r="M320" s="92">
        <f t="shared" si="55"/>
        <v>9.0480721887638449</v>
      </c>
      <c r="N320" s="98">
        <f t="shared" si="56"/>
        <v>0.36859447790282118</v>
      </c>
      <c r="P320" s="107" t="str">
        <f>IF(ISTEXT(VLOOKUP(A320,Table3[],3,FALSE)), VLOOKUP(A320,Table3[],3,FALSE),"")</f>
        <v/>
      </c>
      <c r="Q320" s="107" t="e">
        <f t="shared" si="51"/>
        <v>#N/A</v>
      </c>
    </row>
    <row r="321" spans="2:17" ht="14" x14ac:dyDescent="0.3">
      <c r="B321" s="3" t="e">
        <f>Requests[[#This Row],[Total number home visits completed on each day]]</f>
        <v>#VALUE!</v>
      </c>
      <c r="I321" s="99">
        <f t="shared" si="52"/>
        <v>2.1698694277152559</v>
      </c>
      <c r="J321" s="92">
        <f t="shared" si="50"/>
        <v>4.708333333333333</v>
      </c>
      <c r="K321" s="92">
        <f t="shared" si="53"/>
        <v>11.217941616479102</v>
      </c>
      <c r="L321" s="92">
        <f t="shared" si="54"/>
        <v>-1.8012749498124352</v>
      </c>
      <c r="M321" s="92">
        <f t="shared" si="55"/>
        <v>9.0480721887638449</v>
      </c>
      <c r="N321" s="98">
        <f t="shared" si="56"/>
        <v>0.36859447790282118</v>
      </c>
      <c r="P321" s="107" t="str">
        <f>IF(ISTEXT(VLOOKUP(A321,Table3[],3,FALSE)), VLOOKUP(A321,Table3[],3,FALSE),"")</f>
        <v/>
      </c>
      <c r="Q321" s="107" t="e">
        <f t="shared" si="51"/>
        <v>#N/A</v>
      </c>
    </row>
    <row r="322" spans="2:17" ht="14" x14ac:dyDescent="0.3">
      <c r="B322" s="3" t="e">
        <f>Requests[[#This Row],[Total number home visits completed on each day]]</f>
        <v>#VALUE!</v>
      </c>
      <c r="I322" s="99">
        <f t="shared" si="52"/>
        <v>2.1698694277152559</v>
      </c>
      <c r="J322" s="92">
        <f t="shared" si="50"/>
        <v>4.708333333333333</v>
      </c>
      <c r="K322" s="92">
        <f t="shared" si="53"/>
        <v>11.217941616479102</v>
      </c>
      <c r="L322" s="92">
        <f t="shared" si="54"/>
        <v>-1.8012749498124352</v>
      </c>
      <c r="M322" s="92">
        <f t="shared" si="55"/>
        <v>9.0480721887638449</v>
      </c>
      <c r="N322" s="98">
        <f t="shared" si="56"/>
        <v>0.36859447790282118</v>
      </c>
      <c r="P322" s="107" t="str">
        <f>IF(ISTEXT(VLOOKUP(A322,Table3[],3,FALSE)), VLOOKUP(A322,Table3[],3,FALSE),"")</f>
        <v/>
      </c>
      <c r="Q322" s="107" t="e">
        <f t="shared" si="51"/>
        <v>#N/A</v>
      </c>
    </row>
    <row r="323" spans="2:17" ht="14" x14ac:dyDescent="0.3">
      <c r="B323" s="3" t="e">
        <f>Requests[[#This Row],[Total number home visits completed on each day]]</f>
        <v>#VALUE!</v>
      </c>
      <c r="I323" s="99">
        <f t="shared" si="52"/>
        <v>2.1698694277152559</v>
      </c>
      <c r="J323" s="92">
        <f t="shared" si="50"/>
        <v>4.708333333333333</v>
      </c>
      <c r="K323" s="92">
        <f t="shared" si="53"/>
        <v>11.217941616479102</v>
      </c>
      <c r="L323" s="92">
        <f t="shared" si="54"/>
        <v>-1.8012749498124352</v>
      </c>
      <c r="M323" s="92">
        <f t="shared" si="55"/>
        <v>9.0480721887638449</v>
      </c>
      <c r="N323" s="98">
        <f t="shared" si="56"/>
        <v>0.36859447790282118</v>
      </c>
      <c r="P323" s="107" t="str">
        <f>IF(ISTEXT(VLOOKUP(A323,Table3[],3,FALSE)), VLOOKUP(A323,Table3[],3,FALSE),"")</f>
        <v/>
      </c>
      <c r="Q323" s="107" t="e">
        <f t="shared" si="51"/>
        <v>#N/A</v>
      </c>
    </row>
    <row r="324" spans="2:17" ht="14" x14ac:dyDescent="0.3">
      <c r="B324" s="3" t="e">
        <f>Requests[[#This Row],[Total number home visits completed on each day]]</f>
        <v>#VALUE!</v>
      </c>
      <c r="I324" s="99">
        <f t="shared" si="52"/>
        <v>2.1698694277152559</v>
      </c>
      <c r="J324" s="92">
        <f t="shared" ref="J324:J352" si="57">IFERROR(AVERAGE($B$4:$B$27),"")</f>
        <v>4.708333333333333</v>
      </c>
      <c r="K324" s="92">
        <f t="shared" si="53"/>
        <v>11.217941616479102</v>
      </c>
      <c r="L324" s="92">
        <f t="shared" si="54"/>
        <v>-1.8012749498124352</v>
      </c>
      <c r="M324" s="92">
        <f t="shared" si="55"/>
        <v>9.0480721887638449</v>
      </c>
      <c r="N324" s="98">
        <f t="shared" si="56"/>
        <v>0.36859447790282118</v>
      </c>
      <c r="P324" s="107" t="str">
        <f>IF(ISTEXT(VLOOKUP(A324,Table3[],3,FALSE)), VLOOKUP(A324,Table3[],3,FALSE),"")</f>
        <v/>
      </c>
      <c r="Q324" s="107" t="e">
        <f t="shared" si="51"/>
        <v>#N/A</v>
      </c>
    </row>
    <row r="325" spans="2:17" ht="14" x14ac:dyDescent="0.3">
      <c r="B325" s="3" t="e">
        <f>Requests[[#This Row],[Total number home visits completed on each day]]</f>
        <v>#VALUE!</v>
      </c>
      <c r="I325" s="99">
        <f t="shared" si="52"/>
        <v>2.1698694277152559</v>
      </c>
      <c r="J325" s="92">
        <f t="shared" si="57"/>
        <v>4.708333333333333</v>
      </c>
      <c r="K325" s="92">
        <f t="shared" si="53"/>
        <v>11.217941616479102</v>
      </c>
      <c r="L325" s="92">
        <f t="shared" si="54"/>
        <v>-1.8012749498124352</v>
      </c>
      <c r="M325" s="92">
        <f t="shared" si="55"/>
        <v>9.0480721887638449</v>
      </c>
      <c r="N325" s="98">
        <f t="shared" si="56"/>
        <v>0.36859447790282118</v>
      </c>
      <c r="P325" s="107" t="str">
        <f>IF(ISTEXT(VLOOKUP(A325,Table3[],3,FALSE)), VLOOKUP(A325,Table3[],3,FALSE),"")</f>
        <v/>
      </c>
      <c r="Q325" s="107" t="e">
        <f t="shared" ref="Q325:Q352" si="58">IF(P325&lt;&gt;"",B325,NA())</f>
        <v>#N/A</v>
      </c>
    </row>
    <row r="326" spans="2:17" ht="14" x14ac:dyDescent="0.3">
      <c r="B326" s="3" t="e">
        <f>Requests[[#This Row],[Total number home visits completed on each day]]</f>
        <v>#VALUE!</v>
      </c>
      <c r="I326" s="99">
        <f t="shared" si="52"/>
        <v>2.1698694277152559</v>
      </c>
      <c r="J326" s="92">
        <f t="shared" si="57"/>
        <v>4.708333333333333</v>
      </c>
      <c r="K326" s="92">
        <f t="shared" si="53"/>
        <v>11.217941616479102</v>
      </c>
      <c r="L326" s="92">
        <f t="shared" si="54"/>
        <v>-1.8012749498124352</v>
      </c>
      <c r="M326" s="92">
        <f t="shared" si="55"/>
        <v>9.0480721887638449</v>
      </c>
      <c r="N326" s="98">
        <f t="shared" si="56"/>
        <v>0.36859447790282118</v>
      </c>
      <c r="P326" s="107" t="str">
        <f>IF(ISTEXT(VLOOKUP(A326,Table3[],3,FALSE)), VLOOKUP(A326,Table3[],3,FALSE),"")</f>
        <v/>
      </c>
      <c r="Q326" s="107" t="e">
        <f t="shared" si="58"/>
        <v>#N/A</v>
      </c>
    </row>
    <row r="327" spans="2:17" ht="14" x14ac:dyDescent="0.3">
      <c r="B327" s="3" t="e">
        <f>Requests[[#This Row],[Total number home visits completed on each day]]</f>
        <v>#VALUE!</v>
      </c>
      <c r="I327" s="99">
        <f t="shared" si="52"/>
        <v>2.1698694277152559</v>
      </c>
      <c r="J327" s="92">
        <f t="shared" si="57"/>
        <v>4.708333333333333</v>
      </c>
      <c r="K327" s="92">
        <f t="shared" si="53"/>
        <v>11.217941616479102</v>
      </c>
      <c r="L327" s="92">
        <f t="shared" si="54"/>
        <v>-1.8012749498124352</v>
      </c>
      <c r="M327" s="92">
        <f t="shared" si="55"/>
        <v>9.0480721887638449</v>
      </c>
      <c r="N327" s="98">
        <f t="shared" si="56"/>
        <v>0.36859447790282118</v>
      </c>
      <c r="P327" s="107" t="str">
        <f>IF(ISTEXT(VLOOKUP(A327,Table3[],3,FALSE)), VLOOKUP(A327,Table3[],3,FALSE),"")</f>
        <v/>
      </c>
      <c r="Q327" s="107" t="e">
        <f t="shared" si="58"/>
        <v>#N/A</v>
      </c>
    </row>
    <row r="328" spans="2:17" ht="14" x14ac:dyDescent="0.3">
      <c r="B328" s="3" t="e">
        <f>Requests[[#This Row],[Total number home visits completed on each day]]</f>
        <v>#VALUE!</v>
      </c>
      <c r="I328" s="99">
        <f t="shared" si="52"/>
        <v>2.1698694277152559</v>
      </c>
      <c r="J328" s="92">
        <f t="shared" si="57"/>
        <v>4.708333333333333</v>
      </c>
      <c r="K328" s="92">
        <f t="shared" si="53"/>
        <v>11.217941616479102</v>
      </c>
      <c r="L328" s="92">
        <f t="shared" si="54"/>
        <v>-1.8012749498124352</v>
      </c>
      <c r="M328" s="92">
        <f t="shared" si="55"/>
        <v>9.0480721887638449</v>
      </c>
      <c r="N328" s="98">
        <f t="shared" si="56"/>
        <v>0.36859447790282118</v>
      </c>
      <c r="P328" s="107" t="str">
        <f>IF(ISTEXT(VLOOKUP(A328,Table3[],3,FALSE)), VLOOKUP(A328,Table3[],3,FALSE),"")</f>
        <v/>
      </c>
      <c r="Q328" s="107" t="e">
        <f t="shared" si="58"/>
        <v>#N/A</v>
      </c>
    </row>
    <row r="329" spans="2:17" ht="14" x14ac:dyDescent="0.3">
      <c r="B329" s="3" t="e">
        <f>Requests[[#This Row],[Total number home visits completed on each day]]</f>
        <v>#VALUE!</v>
      </c>
      <c r="I329" s="99">
        <f t="shared" si="52"/>
        <v>2.1698694277152559</v>
      </c>
      <c r="J329" s="92">
        <f t="shared" si="57"/>
        <v>4.708333333333333</v>
      </c>
      <c r="K329" s="92">
        <f t="shared" si="53"/>
        <v>11.217941616479102</v>
      </c>
      <c r="L329" s="92">
        <f t="shared" si="54"/>
        <v>-1.8012749498124352</v>
      </c>
      <c r="M329" s="92">
        <f t="shared" si="55"/>
        <v>9.0480721887638449</v>
      </c>
      <c r="N329" s="98">
        <f t="shared" si="56"/>
        <v>0.36859447790282118</v>
      </c>
      <c r="P329" s="107" t="str">
        <f>IF(ISTEXT(VLOOKUP(A329,Table3[],3,FALSE)), VLOOKUP(A329,Table3[],3,FALSE),"")</f>
        <v/>
      </c>
      <c r="Q329" s="107" t="e">
        <f t="shared" si="58"/>
        <v>#N/A</v>
      </c>
    </row>
    <row r="330" spans="2:17" ht="14" x14ac:dyDescent="0.3">
      <c r="B330" s="3" t="e">
        <f>Requests[[#This Row],[Total number home visits completed on each day]]</f>
        <v>#VALUE!</v>
      </c>
      <c r="I330" s="99">
        <f t="shared" si="52"/>
        <v>2.1698694277152559</v>
      </c>
      <c r="J330" s="92">
        <f t="shared" si="57"/>
        <v>4.708333333333333</v>
      </c>
      <c r="K330" s="92">
        <f t="shared" si="53"/>
        <v>11.217941616479102</v>
      </c>
      <c r="L330" s="92">
        <f t="shared" si="54"/>
        <v>-1.8012749498124352</v>
      </c>
      <c r="M330" s="92">
        <f t="shared" si="55"/>
        <v>9.0480721887638449</v>
      </c>
      <c r="N330" s="98">
        <f t="shared" si="56"/>
        <v>0.36859447790282118</v>
      </c>
      <c r="P330" s="107" t="str">
        <f>IF(ISTEXT(VLOOKUP(A330,Table3[],3,FALSE)), VLOOKUP(A330,Table3[],3,FALSE),"")</f>
        <v/>
      </c>
      <c r="Q330" s="107" t="e">
        <f t="shared" si="58"/>
        <v>#N/A</v>
      </c>
    </row>
    <row r="331" spans="2:17" ht="14" x14ac:dyDescent="0.3">
      <c r="B331" s="3" t="e">
        <f>Requests[[#This Row],[Total number home visits completed on each day]]</f>
        <v>#VALUE!</v>
      </c>
      <c r="I331" s="99">
        <f t="shared" si="52"/>
        <v>2.1698694277152559</v>
      </c>
      <c r="J331" s="92">
        <f t="shared" si="57"/>
        <v>4.708333333333333</v>
      </c>
      <c r="K331" s="92">
        <f t="shared" si="53"/>
        <v>11.217941616479102</v>
      </c>
      <c r="L331" s="92">
        <f t="shared" si="54"/>
        <v>-1.8012749498124352</v>
      </c>
      <c r="M331" s="92">
        <f t="shared" si="55"/>
        <v>9.0480721887638449</v>
      </c>
      <c r="N331" s="98">
        <f t="shared" si="56"/>
        <v>0.36859447790282118</v>
      </c>
      <c r="P331" s="107" t="str">
        <f>IF(ISTEXT(VLOOKUP(A331,Table3[],3,FALSE)), VLOOKUP(A331,Table3[],3,FALSE),"")</f>
        <v/>
      </c>
      <c r="Q331" s="107" t="e">
        <f t="shared" si="58"/>
        <v>#N/A</v>
      </c>
    </row>
    <row r="332" spans="2:17" ht="14" x14ac:dyDescent="0.3">
      <c r="B332" s="3" t="e">
        <f>Requests[[#This Row],[Total number home visits completed on each day]]</f>
        <v>#VALUE!</v>
      </c>
      <c r="I332" s="99">
        <f t="shared" si="52"/>
        <v>2.1698694277152559</v>
      </c>
      <c r="J332" s="92">
        <f t="shared" si="57"/>
        <v>4.708333333333333</v>
      </c>
      <c r="K332" s="92">
        <f t="shared" si="53"/>
        <v>11.217941616479102</v>
      </c>
      <c r="L332" s="92">
        <f t="shared" si="54"/>
        <v>-1.8012749498124352</v>
      </c>
      <c r="M332" s="92">
        <f t="shared" si="55"/>
        <v>9.0480721887638449</v>
      </c>
      <c r="N332" s="98">
        <f t="shared" si="56"/>
        <v>0.36859447790282118</v>
      </c>
      <c r="P332" s="107" t="str">
        <f>IF(ISTEXT(VLOOKUP(A332,Table3[],3,FALSE)), VLOOKUP(A332,Table3[],3,FALSE),"")</f>
        <v/>
      </c>
      <c r="Q332" s="107" t="e">
        <f t="shared" si="58"/>
        <v>#N/A</v>
      </c>
    </row>
    <row r="333" spans="2:17" ht="14" x14ac:dyDescent="0.3">
      <c r="B333" s="3" t="e">
        <f>Requests[[#This Row],[Total number home visits completed on each day]]</f>
        <v>#VALUE!</v>
      </c>
      <c r="I333" s="99">
        <f t="shared" si="52"/>
        <v>2.1698694277152559</v>
      </c>
      <c r="J333" s="92">
        <f t="shared" si="57"/>
        <v>4.708333333333333</v>
      </c>
      <c r="K333" s="92">
        <f t="shared" si="53"/>
        <v>11.217941616479102</v>
      </c>
      <c r="L333" s="92">
        <f t="shared" si="54"/>
        <v>-1.8012749498124352</v>
      </c>
      <c r="M333" s="92">
        <f t="shared" si="55"/>
        <v>9.0480721887638449</v>
      </c>
      <c r="N333" s="98">
        <f t="shared" si="56"/>
        <v>0.36859447790282118</v>
      </c>
      <c r="P333" s="107" t="str">
        <f>IF(ISTEXT(VLOOKUP(A333,Table3[],3,FALSE)), VLOOKUP(A333,Table3[],3,FALSE),"")</f>
        <v/>
      </c>
      <c r="Q333" s="107" t="e">
        <f t="shared" si="58"/>
        <v>#N/A</v>
      </c>
    </row>
    <row r="334" spans="2:17" ht="14" x14ac:dyDescent="0.3">
      <c r="B334" s="3" t="e">
        <f>Requests[[#This Row],[Total number home visits completed on each day]]</f>
        <v>#VALUE!</v>
      </c>
      <c r="I334" s="99">
        <f t="shared" si="52"/>
        <v>2.1698694277152559</v>
      </c>
      <c r="J334" s="92">
        <f t="shared" si="57"/>
        <v>4.708333333333333</v>
      </c>
      <c r="K334" s="92">
        <f t="shared" si="53"/>
        <v>11.217941616479102</v>
      </c>
      <c r="L334" s="92">
        <f t="shared" si="54"/>
        <v>-1.8012749498124352</v>
      </c>
      <c r="M334" s="92">
        <f t="shared" si="55"/>
        <v>9.0480721887638449</v>
      </c>
      <c r="N334" s="98">
        <f t="shared" si="56"/>
        <v>0.36859447790282118</v>
      </c>
      <c r="P334" s="107" t="str">
        <f>IF(ISTEXT(VLOOKUP(A334,Table3[],3,FALSE)), VLOOKUP(A334,Table3[],3,FALSE),"")</f>
        <v/>
      </c>
      <c r="Q334" s="107" t="e">
        <f t="shared" si="58"/>
        <v>#N/A</v>
      </c>
    </row>
    <row r="335" spans="2:17" ht="14" x14ac:dyDescent="0.3">
      <c r="B335" s="3" t="e">
        <f>Requests[[#This Row],[Total number home visits completed on each day]]</f>
        <v>#VALUE!</v>
      </c>
      <c r="I335" s="99">
        <f t="shared" si="52"/>
        <v>2.1698694277152559</v>
      </c>
      <c r="J335" s="92">
        <f t="shared" si="57"/>
        <v>4.708333333333333</v>
      </c>
      <c r="K335" s="92">
        <f t="shared" si="53"/>
        <v>11.217941616479102</v>
      </c>
      <c r="L335" s="92">
        <f t="shared" si="54"/>
        <v>-1.8012749498124352</v>
      </c>
      <c r="M335" s="92">
        <f t="shared" si="55"/>
        <v>9.0480721887638449</v>
      </c>
      <c r="N335" s="98">
        <f t="shared" si="56"/>
        <v>0.36859447790282118</v>
      </c>
      <c r="P335" s="107" t="str">
        <f>IF(ISTEXT(VLOOKUP(A335,Table3[],3,FALSE)), VLOOKUP(A335,Table3[],3,FALSE),"")</f>
        <v/>
      </c>
      <c r="Q335" s="107" t="e">
        <f t="shared" si="58"/>
        <v>#N/A</v>
      </c>
    </row>
    <row r="336" spans="2:17" ht="14" x14ac:dyDescent="0.3">
      <c r="B336" s="3" t="e">
        <f>Requests[[#This Row],[Total number home visits completed on each day]]</f>
        <v>#VALUE!</v>
      </c>
      <c r="I336" s="99">
        <f t="shared" si="52"/>
        <v>2.1698694277152559</v>
      </c>
      <c r="J336" s="92">
        <f t="shared" si="57"/>
        <v>4.708333333333333</v>
      </c>
      <c r="K336" s="92">
        <f t="shared" si="53"/>
        <v>11.217941616479102</v>
      </c>
      <c r="L336" s="92">
        <f t="shared" si="54"/>
        <v>-1.8012749498124352</v>
      </c>
      <c r="M336" s="92">
        <f t="shared" si="55"/>
        <v>9.0480721887638449</v>
      </c>
      <c r="N336" s="98">
        <f t="shared" si="56"/>
        <v>0.36859447790282118</v>
      </c>
      <c r="P336" s="107" t="str">
        <f>IF(ISTEXT(VLOOKUP(A336,Table3[],3,FALSE)), VLOOKUP(A336,Table3[],3,FALSE),"")</f>
        <v/>
      </c>
      <c r="Q336" s="107" t="e">
        <f t="shared" si="58"/>
        <v>#N/A</v>
      </c>
    </row>
    <row r="337" spans="2:17" ht="14" x14ac:dyDescent="0.3">
      <c r="B337" s="3" t="e">
        <f>Requests[[#This Row],[Total number home visits completed on each day]]</f>
        <v>#VALUE!</v>
      </c>
      <c r="I337" s="99">
        <f t="shared" si="52"/>
        <v>2.1698694277152559</v>
      </c>
      <c r="J337" s="92">
        <f t="shared" si="57"/>
        <v>4.708333333333333</v>
      </c>
      <c r="K337" s="92">
        <f t="shared" si="53"/>
        <v>11.217941616479102</v>
      </c>
      <c r="L337" s="92">
        <f t="shared" si="54"/>
        <v>-1.8012749498124352</v>
      </c>
      <c r="M337" s="92">
        <f t="shared" si="55"/>
        <v>9.0480721887638449</v>
      </c>
      <c r="N337" s="98">
        <f t="shared" si="56"/>
        <v>0.36859447790282118</v>
      </c>
      <c r="P337" s="107" t="str">
        <f>IF(ISTEXT(VLOOKUP(A337,Table3[],3,FALSE)), VLOOKUP(A337,Table3[],3,FALSE),"")</f>
        <v/>
      </c>
      <c r="Q337" s="107" t="e">
        <f t="shared" si="58"/>
        <v>#N/A</v>
      </c>
    </row>
    <row r="338" spans="2:17" ht="14" x14ac:dyDescent="0.3">
      <c r="B338" s="3" t="e">
        <f>Requests[[#This Row],[Total number home visits completed on each day]]</f>
        <v>#VALUE!</v>
      </c>
      <c r="I338" s="99">
        <f t="shared" si="52"/>
        <v>2.1698694277152559</v>
      </c>
      <c r="J338" s="92">
        <f t="shared" si="57"/>
        <v>4.708333333333333</v>
      </c>
      <c r="K338" s="92">
        <f t="shared" si="53"/>
        <v>11.217941616479102</v>
      </c>
      <c r="L338" s="92">
        <f t="shared" si="54"/>
        <v>-1.8012749498124352</v>
      </c>
      <c r="M338" s="92">
        <f t="shared" si="55"/>
        <v>9.0480721887638449</v>
      </c>
      <c r="N338" s="98">
        <f t="shared" si="56"/>
        <v>0.36859447790282118</v>
      </c>
      <c r="P338" s="107" t="str">
        <f>IF(ISTEXT(VLOOKUP(A338,Table3[],3,FALSE)), VLOOKUP(A338,Table3[],3,FALSE),"")</f>
        <v/>
      </c>
      <c r="Q338" s="107" t="e">
        <f t="shared" si="58"/>
        <v>#N/A</v>
      </c>
    </row>
    <row r="339" spans="2:17" ht="14" x14ac:dyDescent="0.3">
      <c r="B339" s="3" t="e">
        <f>Requests[[#This Row],[Total number home visits completed on each day]]</f>
        <v>#VALUE!</v>
      </c>
      <c r="I339" s="99">
        <f t="shared" si="52"/>
        <v>2.1698694277152559</v>
      </c>
      <c r="J339" s="92">
        <f t="shared" si="57"/>
        <v>4.708333333333333</v>
      </c>
      <c r="K339" s="92">
        <f t="shared" si="53"/>
        <v>11.217941616479102</v>
      </c>
      <c r="L339" s="92">
        <f t="shared" si="54"/>
        <v>-1.8012749498124352</v>
      </c>
      <c r="M339" s="92">
        <f t="shared" si="55"/>
        <v>9.0480721887638449</v>
      </c>
      <c r="N339" s="98">
        <f t="shared" si="56"/>
        <v>0.36859447790282118</v>
      </c>
      <c r="P339" s="107" t="str">
        <f>IF(ISTEXT(VLOOKUP(A339,Table3[],3,FALSE)), VLOOKUP(A339,Table3[],3,FALSE),"")</f>
        <v/>
      </c>
      <c r="Q339" s="107" t="e">
        <f t="shared" si="58"/>
        <v>#N/A</v>
      </c>
    </row>
    <row r="340" spans="2:17" ht="14" x14ac:dyDescent="0.3">
      <c r="B340" s="3" t="e">
        <f>Requests[[#This Row],[Total number home visits completed on each day]]</f>
        <v>#VALUE!</v>
      </c>
      <c r="I340" s="99">
        <f t="shared" si="52"/>
        <v>2.1698694277152559</v>
      </c>
      <c r="J340" s="92">
        <f t="shared" si="57"/>
        <v>4.708333333333333</v>
      </c>
      <c r="K340" s="92">
        <f t="shared" si="53"/>
        <v>11.217941616479102</v>
      </c>
      <c r="L340" s="92">
        <f t="shared" si="54"/>
        <v>-1.8012749498124352</v>
      </c>
      <c r="M340" s="92">
        <f t="shared" si="55"/>
        <v>9.0480721887638449</v>
      </c>
      <c r="N340" s="98">
        <f t="shared" si="56"/>
        <v>0.36859447790282118</v>
      </c>
      <c r="P340" s="107" t="str">
        <f>IF(ISTEXT(VLOOKUP(A340,Table3[],3,FALSE)), VLOOKUP(A340,Table3[],3,FALSE),"")</f>
        <v/>
      </c>
      <c r="Q340" s="107" t="e">
        <f t="shared" si="58"/>
        <v>#N/A</v>
      </c>
    </row>
    <row r="341" spans="2:17" ht="14" x14ac:dyDescent="0.3">
      <c r="B341" s="3" t="e">
        <f>Requests[[#This Row],[Total number home visits completed on each day]]</f>
        <v>#VALUE!</v>
      </c>
      <c r="I341" s="99">
        <f t="shared" si="52"/>
        <v>2.1698694277152559</v>
      </c>
      <c r="J341" s="92">
        <f t="shared" si="57"/>
        <v>4.708333333333333</v>
      </c>
      <c r="K341" s="92">
        <f t="shared" si="53"/>
        <v>11.217941616479102</v>
      </c>
      <c r="L341" s="92">
        <f t="shared" si="54"/>
        <v>-1.8012749498124352</v>
      </c>
      <c r="M341" s="92">
        <f t="shared" si="55"/>
        <v>9.0480721887638449</v>
      </c>
      <c r="N341" s="98">
        <f t="shared" si="56"/>
        <v>0.36859447790282118</v>
      </c>
      <c r="P341" s="107" t="str">
        <f>IF(ISTEXT(VLOOKUP(A341,Table3[],3,FALSE)), VLOOKUP(A341,Table3[],3,FALSE),"")</f>
        <v/>
      </c>
      <c r="Q341" s="107" t="e">
        <f t="shared" si="58"/>
        <v>#N/A</v>
      </c>
    </row>
    <row r="342" spans="2:17" ht="14" x14ac:dyDescent="0.3">
      <c r="B342" s="3" t="e">
        <f>Requests[[#This Row],[Total number home visits completed on each day]]</f>
        <v>#VALUE!</v>
      </c>
      <c r="I342" s="99">
        <f t="shared" si="52"/>
        <v>2.1698694277152559</v>
      </c>
      <c r="J342" s="92">
        <f t="shared" si="57"/>
        <v>4.708333333333333</v>
      </c>
      <c r="K342" s="92">
        <f t="shared" si="53"/>
        <v>11.217941616479102</v>
      </c>
      <c r="L342" s="92">
        <f t="shared" si="54"/>
        <v>-1.8012749498124352</v>
      </c>
      <c r="M342" s="92">
        <f t="shared" si="55"/>
        <v>9.0480721887638449</v>
      </c>
      <c r="N342" s="98">
        <f t="shared" si="56"/>
        <v>0.36859447790282118</v>
      </c>
      <c r="P342" s="107" t="str">
        <f>IF(ISTEXT(VLOOKUP(A342,Table3[],3,FALSE)), VLOOKUP(A342,Table3[],3,FALSE),"")</f>
        <v/>
      </c>
      <c r="Q342" s="107" t="e">
        <f t="shared" si="58"/>
        <v>#N/A</v>
      </c>
    </row>
    <row r="343" spans="2:17" ht="14" x14ac:dyDescent="0.3">
      <c r="B343" s="3" t="e">
        <f>Requests[[#This Row],[Total number home visits completed on each day]]</f>
        <v>#VALUE!</v>
      </c>
      <c r="I343" s="99">
        <f t="shared" si="52"/>
        <v>2.1698694277152559</v>
      </c>
      <c r="J343" s="92">
        <f t="shared" si="57"/>
        <v>4.708333333333333</v>
      </c>
      <c r="K343" s="92">
        <f t="shared" si="53"/>
        <v>11.217941616479102</v>
      </c>
      <c r="L343" s="92">
        <f t="shared" si="54"/>
        <v>-1.8012749498124352</v>
      </c>
      <c r="M343" s="92">
        <f t="shared" si="55"/>
        <v>9.0480721887638449</v>
      </c>
      <c r="N343" s="98">
        <f t="shared" si="56"/>
        <v>0.36859447790282118</v>
      </c>
      <c r="P343" s="107" t="str">
        <f>IF(ISTEXT(VLOOKUP(A343,Table3[],3,FALSE)), VLOOKUP(A343,Table3[],3,FALSE),"")</f>
        <v/>
      </c>
      <c r="Q343" s="107" t="e">
        <f t="shared" si="58"/>
        <v>#N/A</v>
      </c>
    </row>
    <row r="344" spans="2:17" ht="14" x14ac:dyDescent="0.3">
      <c r="B344" s="3" t="e">
        <f>Requests[[#This Row],[Total number home visits completed on each day]]</f>
        <v>#VALUE!</v>
      </c>
      <c r="I344" s="99">
        <f t="shared" si="52"/>
        <v>2.1698694277152559</v>
      </c>
      <c r="J344" s="92">
        <f t="shared" si="57"/>
        <v>4.708333333333333</v>
      </c>
      <c r="K344" s="92">
        <f t="shared" si="53"/>
        <v>11.217941616479102</v>
      </c>
      <c r="L344" s="92">
        <f t="shared" si="54"/>
        <v>-1.8012749498124352</v>
      </c>
      <c r="M344" s="92">
        <f t="shared" si="55"/>
        <v>9.0480721887638449</v>
      </c>
      <c r="N344" s="98">
        <f t="shared" si="56"/>
        <v>0.36859447790282118</v>
      </c>
      <c r="P344" s="107" t="str">
        <f>IF(ISTEXT(VLOOKUP(A344,Table3[],3,FALSE)), VLOOKUP(A344,Table3[],3,FALSE),"")</f>
        <v/>
      </c>
      <c r="Q344" s="107" t="e">
        <f t="shared" si="58"/>
        <v>#N/A</v>
      </c>
    </row>
    <row r="345" spans="2:17" ht="14" x14ac:dyDescent="0.3">
      <c r="B345" s="3" t="e">
        <f>Requests[[#This Row],[Total number home visits completed on each day]]</f>
        <v>#VALUE!</v>
      </c>
      <c r="I345" s="99">
        <f t="shared" si="52"/>
        <v>2.1698694277152559</v>
      </c>
      <c r="J345" s="92">
        <f t="shared" si="57"/>
        <v>4.708333333333333</v>
      </c>
      <c r="K345" s="92">
        <f t="shared" si="53"/>
        <v>11.217941616479102</v>
      </c>
      <c r="L345" s="92">
        <f t="shared" si="54"/>
        <v>-1.8012749498124352</v>
      </c>
      <c r="M345" s="92">
        <f t="shared" si="55"/>
        <v>9.0480721887638449</v>
      </c>
      <c r="N345" s="98">
        <f t="shared" si="56"/>
        <v>0.36859447790282118</v>
      </c>
      <c r="P345" s="107" t="str">
        <f>IF(ISTEXT(VLOOKUP(A345,Table3[],3,FALSE)), VLOOKUP(A345,Table3[],3,FALSE),"")</f>
        <v/>
      </c>
      <c r="Q345" s="107" t="e">
        <f t="shared" si="58"/>
        <v>#N/A</v>
      </c>
    </row>
    <row r="346" spans="2:17" ht="14" x14ac:dyDescent="0.3">
      <c r="B346" s="3" t="e">
        <f>Requests[[#This Row],[Total number home visits completed on each day]]</f>
        <v>#VALUE!</v>
      </c>
      <c r="I346" s="99">
        <f t="shared" si="52"/>
        <v>2.1698694277152559</v>
      </c>
      <c r="J346" s="92">
        <f t="shared" si="57"/>
        <v>4.708333333333333</v>
      </c>
      <c r="K346" s="92">
        <f t="shared" si="53"/>
        <v>11.217941616479102</v>
      </c>
      <c r="L346" s="92">
        <f t="shared" si="54"/>
        <v>-1.8012749498124352</v>
      </c>
      <c r="M346" s="92">
        <f t="shared" si="55"/>
        <v>9.0480721887638449</v>
      </c>
      <c r="N346" s="98">
        <f t="shared" si="56"/>
        <v>0.36859447790282118</v>
      </c>
      <c r="P346" s="107" t="str">
        <f>IF(ISTEXT(VLOOKUP(A346,Table3[],3,FALSE)), VLOOKUP(A346,Table3[],3,FALSE),"")</f>
        <v/>
      </c>
      <c r="Q346" s="107" t="e">
        <f t="shared" si="58"/>
        <v>#N/A</v>
      </c>
    </row>
    <row r="347" spans="2:17" ht="14" x14ac:dyDescent="0.3">
      <c r="B347" s="3" t="e">
        <f>Requests[[#This Row],[Total number home visits completed on each day]]</f>
        <v>#VALUE!</v>
      </c>
      <c r="I347" s="99">
        <f t="shared" si="52"/>
        <v>2.1698694277152559</v>
      </c>
      <c r="J347" s="92">
        <f t="shared" si="57"/>
        <v>4.708333333333333</v>
      </c>
      <c r="K347" s="92">
        <f t="shared" si="53"/>
        <v>11.217941616479102</v>
      </c>
      <c r="L347" s="92">
        <f t="shared" si="54"/>
        <v>-1.8012749498124352</v>
      </c>
      <c r="M347" s="92">
        <f t="shared" si="55"/>
        <v>9.0480721887638449</v>
      </c>
      <c r="N347" s="98">
        <f t="shared" si="56"/>
        <v>0.36859447790282118</v>
      </c>
      <c r="P347" s="107" t="str">
        <f>IF(ISTEXT(VLOOKUP(A347,Table3[],3,FALSE)), VLOOKUP(A347,Table3[],3,FALSE),"")</f>
        <v/>
      </c>
      <c r="Q347" s="107" t="e">
        <f t="shared" si="58"/>
        <v>#N/A</v>
      </c>
    </row>
    <row r="348" spans="2:17" ht="14" x14ac:dyDescent="0.3">
      <c r="B348" s="3" t="e">
        <f>Requests[[#This Row],[Total number home visits completed on each day]]</f>
        <v>#VALUE!</v>
      </c>
      <c r="I348" s="99">
        <f t="shared" si="52"/>
        <v>2.1698694277152559</v>
      </c>
      <c r="J348" s="92">
        <f t="shared" si="57"/>
        <v>4.708333333333333</v>
      </c>
      <c r="K348" s="92">
        <f t="shared" si="53"/>
        <v>11.217941616479102</v>
      </c>
      <c r="L348" s="92">
        <f t="shared" si="54"/>
        <v>-1.8012749498124352</v>
      </c>
      <c r="M348" s="92">
        <f t="shared" si="55"/>
        <v>9.0480721887638449</v>
      </c>
      <c r="N348" s="98">
        <f t="shared" si="56"/>
        <v>0.36859447790282118</v>
      </c>
      <c r="P348" s="107" t="str">
        <f>IF(ISTEXT(VLOOKUP(A348,Table3[],3,FALSE)), VLOOKUP(A348,Table3[],3,FALSE),"")</f>
        <v/>
      </c>
      <c r="Q348" s="107" t="e">
        <f t="shared" si="58"/>
        <v>#N/A</v>
      </c>
    </row>
    <row r="349" spans="2:17" ht="14" x14ac:dyDescent="0.3">
      <c r="B349" s="3" t="e">
        <f>Requests[[#This Row],[Total number home visits completed on each day]]</f>
        <v>#VALUE!</v>
      </c>
      <c r="I349" s="99">
        <f t="shared" si="52"/>
        <v>2.1698694277152559</v>
      </c>
      <c r="J349" s="92">
        <f t="shared" si="57"/>
        <v>4.708333333333333</v>
      </c>
      <c r="K349" s="92">
        <f t="shared" si="53"/>
        <v>11.217941616479102</v>
      </c>
      <c r="L349" s="92">
        <f t="shared" si="54"/>
        <v>-1.8012749498124352</v>
      </c>
      <c r="M349" s="92">
        <f t="shared" si="55"/>
        <v>9.0480721887638449</v>
      </c>
      <c r="N349" s="98">
        <f t="shared" si="56"/>
        <v>0.36859447790282118</v>
      </c>
      <c r="P349" s="107" t="str">
        <f>IF(ISTEXT(VLOOKUP(A349,Table3[],3,FALSE)), VLOOKUP(A349,Table3[],3,FALSE),"")</f>
        <v/>
      </c>
      <c r="Q349" s="107" t="e">
        <f t="shared" si="58"/>
        <v>#N/A</v>
      </c>
    </row>
    <row r="350" spans="2:17" ht="14" x14ac:dyDescent="0.3">
      <c r="B350" s="3" t="e">
        <f>Requests[[#This Row],[Total number home visits completed on each day]]</f>
        <v>#VALUE!</v>
      </c>
      <c r="I350" s="99">
        <f t="shared" si="52"/>
        <v>2.1698694277152559</v>
      </c>
      <c r="J350" s="92">
        <f t="shared" si="57"/>
        <v>4.708333333333333</v>
      </c>
      <c r="K350" s="92">
        <f t="shared" si="53"/>
        <v>11.217941616479102</v>
      </c>
      <c r="L350" s="92">
        <f t="shared" si="54"/>
        <v>-1.8012749498124352</v>
      </c>
      <c r="M350" s="92">
        <f t="shared" si="55"/>
        <v>9.0480721887638449</v>
      </c>
      <c r="N350" s="98">
        <f t="shared" si="56"/>
        <v>0.36859447790282118</v>
      </c>
      <c r="P350" s="107" t="str">
        <f>IF(ISTEXT(VLOOKUP(A350,Table3[],3,FALSE)), VLOOKUP(A350,Table3[],3,FALSE),"")</f>
        <v/>
      </c>
      <c r="Q350" s="107" t="e">
        <f t="shared" si="58"/>
        <v>#N/A</v>
      </c>
    </row>
    <row r="351" spans="2:17" ht="14" x14ac:dyDescent="0.3">
      <c r="B351" s="3" t="e">
        <f>Requests[[#This Row],[Total number home visits completed on each day]]</f>
        <v>#VALUE!</v>
      </c>
      <c r="I351" s="99">
        <f t="shared" si="52"/>
        <v>2.1698694277152559</v>
      </c>
      <c r="J351" s="92">
        <f t="shared" si="57"/>
        <v>4.708333333333333</v>
      </c>
      <c r="K351" s="92">
        <f t="shared" si="53"/>
        <v>11.217941616479102</v>
      </c>
      <c r="L351" s="92">
        <f t="shared" si="54"/>
        <v>-1.8012749498124352</v>
      </c>
      <c r="M351" s="92">
        <f t="shared" si="55"/>
        <v>9.0480721887638449</v>
      </c>
      <c r="N351" s="98">
        <f t="shared" si="56"/>
        <v>0.36859447790282118</v>
      </c>
      <c r="P351" s="107" t="str">
        <f>IF(ISTEXT(VLOOKUP(A351,Table3[],3,FALSE)), VLOOKUP(A351,Table3[],3,FALSE),"")</f>
        <v/>
      </c>
      <c r="Q351" s="107" t="e">
        <f t="shared" si="58"/>
        <v>#N/A</v>
      </c>
    </row>
    <row r="352" spans="2:17" ht="14" x14ac:dyDescent="0.3">
      <c r="B352" s="3" t="e">
        <f>Requests[[#This Row],[Total number home visits completed on each day]]</f>
        <v>#VALUE!</v>
      </c>
      <c r="I352" s="99">
        <f t="shared" si="52"/>
        <v>2.1698694277152559</v>
      </c>
      <c r="J352" s="92">
        <f t="shared" si="57"/>
        <v>4.708333333333333</v>
      </c>
      <c r="K352" s="92">
        <f t="shared" si="53"/>
        <v>11.217941616479102</v>
      </c>
      <c r="L352" s="92">
        <f t="shared" si="54"/>
        <v>-1.8012749498124352</v>
      </c>
      <c r="M352" s="92">
        <f t="shared" si="55"/>
        <v>9.0480721887638449</v>
      </c>
      <c r="N352" s="98">
        <f t="shared" si="56"/>
        <v>0.36859447790282118</v>
      </c>
      <c r="P352" s="107" t="str">
        <f>IF(ISTEXT(VLOOKUP(A352,Table3[],3,FALSE)), VLOOKUP(A352,Table3[],3,FALSE),"")</f>
        <v/>
      </c>
      <c r="Q352" s="107" t="e">
        <f t="shared" si="58"/>
        <v>#N/A</v>
      </c>
    </row>
  </sheetData>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N193"/>
  <sheetViews>
    <sheetView topLeftCell="A10" zoomScale="90" zoomScaleNormal="90" workbookViewId="0">
      <selection activeCell="N36" sqref="N36"/>
    </sheetView>
  </sheetViews>
  <sheetFormatPr defaultColWidth="8.81640625" defaultRowHeight="14.5" x14ac:dyDescent="0.35"/>
  <cols>
    <col min="1" max="3" width="12.7265625" customWidth="1"/>
    <col min="4" max="4" width="26.1796875" customWidth="1"/>
    <col min="5" max="5" width="21.7265625" customWidth="1"/>
    <col min="6" max="6" width="32.54296875" customWidth="1"/>
  </cols>
  <sheetData>
    <row r="2" spans="1:9" x14ac:dyDescent="0.35">
      <c r="D2" s="148" t="s">
        <v>28</v>
      </c>
      <c r="E2" s="148" t="s">
        <v>30</v>
      </c>
      <c r="F2" s="148" t="s">
        <v>29</v>
      </c>
      <c r="G2" s="148" t="s">
        <v>135</v>
      </c>
      <c r="H2" s="148" t="s">
        <v>136</v>
      </c>
      <c r="I2" s="148" t="s">
        <v>137</v>
      </c>
    </row>
    <row r="3" spans="1:9" x14ac:dyDescent="0.35">
      <c r="A3" t="str">
        <f>Variables!D2</f>
        <v>GP/ST</v>
      </c>
      <c r="B3" t="s">
        <v>33</v>
      </c>
      <c r="D3">
        <f>COUNTIFS(Visits[[Home visit carried out by]:[Home visit carried out by]],$A$3,Visits[[Was an acute script required? ]:[Was an acute script required? ]],$B3)</f>
        <v>104</v>
      </c>
      <c r="E3">
        <f>COUNTIFS(Visits[[Home visit carried out by]:[Home visit carried out by]],$A$3,Visits[[Did the patient initiate contact with a GP/OOH within 48 hours of home visit? ]:[Did the patient initiate contact with a GP/OOH within 48 hours of home visit? ]],$B3)</f>
        <v>38</v>
      </c>
      <c r="F3">
        <f>COUNTIFS(Visits[[Home visit carried out by]:[Home visit carried out by]],$A$3,Visits[[Was the patient admitted to hospital within 72 hours of home visit? ]:[Was the patient admitted to hospital within 72 hours of home visit? ]],$B3)</f>
        <v>43</v>
      </c>
      <c r="G3" s="163">
        <f t="shared" ref="G3:I4" si="0">D3/(D$3+D$4)</f>
        <v>0.56830601092896171</v>
      </c>
      <c r="H3" s="163">
        <f t="shared" si="0"/>
        <v>0.17924528301886791</v>
      </c>
      <c r="I3" s="163">
        <f t="shared" si="0"/>
        <v>0.20283018867924529</v>
      </c>
    </row>
    <row r="4" spans="1:9" x14ac:dyDescent="0.35">
      <c r="B4" t="s">
        <v>34</v>
      </c>
      <c r="D4">
        <f>COUNTIFS(Visits[[Home visit carried out by]:[Home visit carried out by]],$A$3,Visits[[Was an acute script required? ]:[Was an acute script required? ]],$B4)</f>
        <v>79</v>
      </c>
      <c r="E4">
        <f>COUNTIFS(Visits[[Home visit carried out by]:[Home visit carried out by]],$A$3,Visits[[Did the patient initiate contact with a GP/OOH within 48 hours of home visit? ]:[Did the patient initiate contact with a GP/OOH within 48 hours of home visit? ]],$B4)</f>
        <v>174</v>
      </c>
      <c r="F4">
        <f>COUNTIFS(Visits[[Home visit carried out by]:[Home visit carried out by]],$A$3,Visits[[Was the patient admitted to hospital within 72 hours of home visit? ]:[Was the patient admitted to hospital within 72 hours of home visit? ]],$B4)</f>
        <v>169</v>
      </c>
      <c r="G4" s="163">
        <f t="shared" si="0"/>
        <v>0.43169398907103823</v>
      </c>
      <c r="H4" s="163">
        <f t="shared" si="0"/>
        <v>0.82075471698113212</v>
      </c>
      <c r="I4" s="163">
        <f t="shared" si="0"/>
        <v>0.79716981132075471</v>
      </c>
    </row>
    <row r="13" spans="1:9" x14ac:dyDescent="0.35">
      <c r="F13">
        <f>WEEKDAY(MIN(Visits[Date]))</f>
        <v>2</v>
      </c>
    </row>
    <row r="15" spans="1:9" x14ac:dyDescent="0.35">
      <c r="B15" s="196" t="s">
        <v>169</v>
      </c>
      <c r="C15" s="197">
        <f>MIN(Visits[Date])+CHOOSE(WEEKDAY(MIN(Visits[Date])),1,0,6,5,4,3,2)</f>
        <v>44473</v>
      </c>
      <c r="E15">
        <f>_xlfn.ISOWEEKNUM(MIN(Visits[Date]))</f>
        <v>40</v>
      </c>
    </row>
    <row r="16" spans="1:9" x14ac:dyDescent="0.35">
      <c r="C16" s="29">
        <f>MAX(Visits[Date])</f>
        <v>44547</v>
      </c>
      <c r="D16" t="s">
        <v>122</v>
      </c>
      <c r="E16">
        <f>_xlfn.ISOWEEKNUM("31-12-"&amp;E17)</f>
        <v>52</v>
      </c>
      <c r="F16" s="196" t="s">
        <v>168</v>
      </c>
      <c r="G16" s="196">
        <f ca="1">SUMPRODUCT(--(WEEKDAY(ROW(INDIRECT(C15&amp;":"&amp;C16)))=6))</f>
        <v>11</v>
      </c>
    </row>
    <row r="17" spans="1:14" x14ac:dyDescent="0.35">
      <c r="B17" t="s">
        <v>118</v>
      </c>
      <c r="C17">
        <f>YEAR(MAX(Visits[Date]))</f>
        <v>2021</v>
      </c>
      <c r="D17" t="s">
        <v>117</v>
      </c>
      <c r="E17">
        <f>YEAR(MIN(Visits[Date]))</f>
        <v>2021</v>
      </c>
    </row>
    <row r="18" spans="1:14" x14ac:dyDescent="0.35">
      <c r="A18" t="s">
        <v>102</v>
      </c>
      <c r="B18" t="s">
        <v>103</v>
      </c>
      <c r="C18">
        <f>_xlfn.ISOWEEKNUM(MAX(Visits[Date])-CHOOSE(WEEKDAY(MAX(Visits[Date])),2,3,4,5,6,0,1))</f>
        <v>50</v>
      </c>
      <c r="D18" t="s">
        <v>119</v>
      </c>
      <c r="E18">
        <f>_xlfn.ISOWEEKNUM(MIN(Visits[Date])+CHOOSE(WEEKDAY(MIN(Visits[Date])),1,0,6,5,4,3,2))</f>
        <v>40</v>
      </c>
      <c r="F18" t="s">
        <v>138</v>
      </c>
    </row>
    <row r="20" spans="1:14" x14ac:dyDescent="0.35">
      <c r="A20" t="s">
        <v>121</v>
      </c>
      <c r="B20" t="s">
        <v>120</v>
      </c>
      <c r="C20" t="s">
        <v>105</v>
      </c>
      <c r="D20" t="s">
        <v>106</v>
      </c>
      <c r="E20" t="s">
        <v>104</v>
      </c>
      <c r="F20" t="s">
        <v>107</v>
      </c>
      <c r="G20" t="s">
        <v>108</v>
      </c>
      <c r="H20" t="s">
        <v>109</v>
      </c>
      <c r="I20" t="s">
        <v>110</v>
      </c>
      <c r="J20" t="s">
        <v>111</v>
      </c>
      <c r="K20" t="s">
        <v>112</v>
      </c>
      <c r="L20" t="s">
        <v>134</v>
      </c>
      <c r="M20" t="s">
        <v>171</v>
      </c>
      <c r="N20" t="s">
        <v>170</v>
      </c>
    </row>
    <row r="21" spans="1:14" x14ac:dyDescent="0.35">
      <c r="A21">
        <f>E17</f>
        <v>2021</v>
      </c>
      <c r="B21">
        <f>E18</f>
        <v>40</v>
      </c>
      <c r="C21" s="29">
        <f>IFERROR(DATE(A21, 1, -2) - WEEKDAY(DATE(A21, 1, 3)) +B21 * 7,"")</f>
        <v>44473</v>
      </c>
      <c r="D21" s="29">
        <f>IFERROR(C21+6,"")</f>
        <v>44479</v>
      </c>
      <c r="E21">
        <f>IF($C21="","",COUNTIFS(Visits[Date],"&gt;="&amp;CalcVisits!$C21,Visits[Date],"&lt;="&amp;$D21))</f>
        <v>26</v>
      </c>
      <c r="F21">
        <f>IF($C21="","",COUNTIFS(Visits[Date],"&gt;="&amp;CalcVisits!$C21,Visits[Date],"&lt;="&amp;$D21,Visits[Was an acute script required? ],"Yes"))</f>
        <v>12</v>
      </c>
      <c r="G21">
        <f>IF($C21="","",COUNTIFS(Visits[Date],"&gt;="&amp;CalcVisits!$C21,Visits[Date],"&lt;="&amp;$D21,Visits[Did the patient initiate contact with a GP/OOH within 48 hours of home visit? ],"Yes"))</f>
        <v>4</v>
      </c>
      <c r="H21">
        <f>IF($C21="","",COUNTIFS(Visits[Date],"&gt;="&amp;CalcVisits!$C21,Visits[Date],"&lt;="&amp;$D21,Visits[Was the patient admitted to hospital within 72 hours of home visit? ],"Yes"))</f>
        <v>8</v>
      </c>
      <c r="I21">
        <f>IFERROR(F21/$E21,"")</f>
        <v>0.46153846153846156</v>
      </c>
      <c r="J21">
        <f t="shared" ref="J21:K36" si="1">IFERROR(G21/$E21,"")</f>
        <v>0.15384615384615385</v>
      </c>
      <c r="K21">
        <f t="shared" si="1"/>
        <v>0.30769230769230771</v>
      </c>
      <c r="L21" t="str">
        <f>IF(ISTEXT(VLOOKUP(C21,Table3[],7,FALSE)), VLOOKUP(C21,Table3[],7,FALSE),"")</f>
        <v>Test 1</v>
      </c>
      <c r="M21">
        <f>IF($C21="","",COUNTIFS(Visits[Date],"&gt;="&amp;CalcVisits!$C21,Visits[Date],"&lt;="&amp;$D21,Visits[Home visit carried out by],Variables!$D$2))</f>
        <v>23</v>
      </c>
      <c r="N21">
        <f>IF(C21="","",IF(M21=0,0,M21/E21))</f>
        <v>0.88461538461538458</v>
      </c>
    </row>
    <row r="22" spans="1:14" x14ac:dyDescent="0.35">
      <c r="A22">
        <f>ROW(A22)</f>
        <v>22</v>
      </c>
      <c r="C22" s="197">
        <f ca="1">IFERROR(IF(A22-21&gt;=$G$16,"",$C$21+7*(A22-21)),"")</f>
        <v>44480</v>
      </c>
      <c r="D22" s="29">
        <f t="shared" ref="D22:D33" ca="1" si="2">IFERROR(C22+6,"")</f>
        <v>44486</v>
      </c>
      <c r="E22">
        <f ca="1">IF($C22="","",COUNTIFS(Visits[Date],"&gt;="&amp;CalcVisits!$C22,Visits[Date],"&lt;="&amp;$D22))</f>
        <v>7</v>
      </c>
      <c r="F22">
        <f ca="1">IF($C22="","",COUNTIFS(Visits[Date],"&gt;="&amp;CalcVisits!$C22,Visits[Date],"&lt;="&amp;$D22,Visits[Was an acute script required? ],"Yes"))</f>
        <v>4</v>
      </c>
      <c r="G22">
        <f ca="1">IF($C22="","",COUNTIFS(Visits[Date],"&gt;="&amp;CalcVisits!$C22,Visits[Date],"&lt;="&amp;$D22,Visits[Did the patient initiate contact with a GP/OOH within 48 hours of home visit? ],"Yes"))</f>
        <v>0</v>
      </c>
      <c r="H22">
        <f ca="1">IF($C22="","",COUNTIFS(Visits[Date],"&gt;="&amp;CalcVisits!$C22,Visits[Date],"&lt;="&amp;$D22,Visits[Was the patient admitted to hospital within 72 hours of home visit? ],"Yes"))</f>
        <v>2</v>
      </c>
      <c r="I22">
        <f t="shared" ref="I22:I45" ca="1" si="3">IFERROR(F22/E22,"")</f>
        <v>0.5714285714285714</v>
      </c>
      <c r="J22">
        <f t="shared" ca="1" si="1"/>
        <v>0</v>
      </c>
      <c r="K22">
        <f t="shared" ca="1" si="1"/>
        <v>0.2857142857142857</v>
      </c>
      <c r="L22" t="str">
        <f ca="1">IF(ISTEXT(VLOOKUP(C22,Table3[],7,FALSE)), VLOOKUP(C22,Table3[],7,FALSE),"")</f>
        <v/>
      </c>
      <c r="M22">
        <f ca="1">IF($C22="","",COUNTIFS(Visits[Date],"&gt;="&amp;CalcVisits!$C22,Visits[Date],"&lt;="&amp;$D22,Visits[Home visit carried out by],Variables!$D$2))</f>
        <v>7</v>
      </c>
      <c r="N22">
        <f t="shared" ref="N22:N85" ca="1" si="4">IF(C22="","",IF(M22=0,0,M22/E22))</f>
        <v>1</v>
      </c>
    </row>
    <row r="23" spans="1:14" x14ac:dyDescent="0.35">
      <c r="A23">
        <f t="shared" ref="A23:A86" si="5">ROW(A23)</f>
        <v>23</v>
      </c>
      <c r="C23" s="197">
        <f t="shared" ref="C23:C86" ca="1" si="6">IFERROR(IF(A23-21&gt;=$G$16,"",$C$21+7*(A23-21)),"")</f>
        <v>44487</v>
      </c>
      <c r="D23" s="29">
        <f t="shared" ca="1" si="2"/>
        <v>44493</v>
      </c>
      <c r="E23">
        <f ca="1">IF($C23="","",COUNTIFS(Visits[Date],"&gt;="&amp;CalcVisits!$C23,Visits[Date],"&lt;="&amp;$D23))</f>
        <v>24</v>
      </c>
      <c r="F23">
        <f ca="1">IF($C23="","",COUNTIFS(Visits[Date],"&gt;="&amp;CalcVisits!$C23,Visits[Date],"&lt;="&amp;$D23,Visits[Was an acute script required? ],"Yes"))</f>
        <v>11</v>
      </c>
      <c r="G23">
        <f ca="1">IF($C23="","",COUNTIFS(Visits[Date],"&gt;="&amp;CalcVisits!$C23,Visits[Date],"&lt;="&amp;$D23,Visits[Did the patient initiate contact with a GP/OOH within 48 hours of home visit? ],"Yes"))</f>
        <v>4</v>
      </c>
      <c r="H23">
        <f ca="1">IF($C23="","",COUNTIFS(Visits[Date],"&gt;="&amp;CalcVisits!$C23,Visits[Date],"&lt;="&amp;$D23,Visits[Was the patient admitted to hospital within 72 hours of home visit? ],"Yes"))</f>
        <v>7</v>
      </c>
      <c r="I23">
        <f t="shared" ca="1" si="3"/>
        <v>0.45833333333333331</v>
      </c>
      <c r="J23">
        <f t="shared" ca="1" si="1"/>
        <v>0.16666666666666666</v>
      </c>
      <c r="K23">
        <f t="shared" ca="1" si="1"/>
        <v>0.29166666666666669</v>
      </c>
      <c r="L23" t="str">
        <f ca="1">IF(ISTEXT(VLOOKUP(C23,Table3[],7,FALSE)), VLOOKUP(C23,Table3[],7,FALSE),"")</f>
        <v>Test 2</v>
      </c>
      <c r="M23">
        <f ca="1">IF($C23="","",COUNTIFS(Visits[Date],"&gt;="&amp;CalcVisits!$C23,Visits[Date],"&lt;="&amp;$D23,Visits[Home visit carried out by],Variables!$D$2))</f>
        <v>18</v>
      </c>
      <c r="N23">
        <f t="shared" ca="1" si="4"/>
        <v>0.75</v>
      </c>
    </row>
    <row r="24" spans="1:14" x14ac:dyDescent="0.35">
      <c r="A24">
        <f t="shared" si="5"/>
        <v>24</v>
      </c>
      <c r="C24" s="197">
        <f t="shared" ca="1" si="6"/>
        <v>44494</v>
      </c>
      <c r="D24" s="29">
        <f t="shared" ca="1" si="2"/>
        <v>44500</v>
      </c>
      <c r="E24">
        <f ca="1">IF($C24="","",COUNTIFS(Visits[Date],"&gt;="&amp;CalcVisits!$C24,Visits[Date],"&lt;="&amp;$D24))</f>
        <v>30</v>
      </c>
      <c r="F24">
        <f ca="1">IF($C24="","",COUNTIFS(Visits[Date],"&gt;="&amp;CalcVisits!$C24,Visits[Date],"&lt;="&amp;$D24,Visits[Was an acute script required? ],"Yes"))</f>
        <v>15</v>
      </c>
      <c r="G24">
        <f ca="1">IF($C24="","",COUNTIFS(Visits[Date],"&gt;="&amp;CalcVisits!$C24,Visits[Date],"&lt;="&amp;$D24,Visits[Did the patient initiate contact with a GP/OOH within 48 hours of home visit? ],"Yes"))</f>
        <v>3</v>
      </c>
      <c r="H24">
        <f ca="1">IF($C24="","",COUNTIFS(Visits[Date],"&gt;="&amp;CalcVisits!$C24,Visits[Date],"&lt;="&amp;$D24,Visits[Was the patient admitted to hospital within 72 hours of home visit? ],"Yes"))</f>
        <v>8</v>
      </c>
      <c r="I24">
        <f t="shared" ca="1" si="3"/>
        <v>0.5</v>
      </c>
      <c r="J24">
        <f t="shared" ca="1" si="1"/>
        <v>0.1</v>
      </c>
      <c r="K24">
        <f t="shared" ca="1" si="1"/>
        <v>0.26666666666666666</v>
      </c>
      <c r="L24" t="str">
        <f ca="1">IF(ISTEXT(VLOOKUP(C24,Table3[],7,FALSE)), VLOOKUP(C24,Table3[],7,FALSE),"")</f>
        <v/>
      </c>
      <c r="M24">
        <f ca="1">IF($C24="","",COUNTIFS(Visits[Date],"&gt;="&amp;CalcVisits!$C24,Visits[Date],"&lt;="&amp;$D24,Visits[Home visit carried out by],Variables!$D$2))</f>
        <v>29</v>
      </c>
      <c r="N24">
        <f t="shared" ca="1" si="4"/>
        <v>0.96666666666666667</v>
      </c>
    </row>
    <row r="25" spans="1:14" x14ac:dyDescent="0.35">
      <c r="A25">
        <f t="shared" si="5"/>
        <v>25</v>
      </c>
      <c r="C25" s="197">
        <f t="shared" ca="1" si="6"/>
        <v>44501</v>
      </c>
      <c r="D25" s="29">
        <f t="shared" ca="1" si="2"/>
        <v>44507</v>
      </c>
      <c r="E25">
        <f ca="1">IF($C25="","",COUNTIFS(Visits[Date],"&gt;="&amp;CalcVisits!$C25,Visits[Date],"&lt;="&amp;$D25))</f>
        <v>26</v>
      </c>
      <c r="F25">
        <f ca="1">IF($C25="","",COUNTIFS(Visits[Date],"&gt;="&amp;CalcVisits!$C25,Visits[Date],"&lt;="&amp;$D25,Visits[Was an acute script required? ],"Yes"))</f>
        <v>13</v>
      </c>
      <c r="G25">
        <f ca="1">IF($C25="","",COUNTIFS(Visits[Date],"&gt;="&amp;CalcVisits!$C25,Visits[Date],"&lt;="&amp;$D25,Visits[Did the patient initiate contact with a GP/OOH within 48 hours of home visit? ],"Yes"))</f>
        <v>7</v>
      </c>
      <c r="H25">
        <f ca="1">IF($C25="","",COUNTIFS(Visits[Date],"&gt;="&amp;CalcVisits!$C25,Visits[Date],"&lt;="&amp;$D25,Visits[Was the patient admitted to hospital within 72 hours of home visit? ],"Yes"))</f>
        <v>4</v>
      </c>
      <c r="I25">
        <f t="shared" ca="1" si="3"/>
        <v>0.5</v>
      </c>
      <c r="J25">
        <f t="shared" ca="1" si="1"/>
        <v>0.26923076923076922</v>
      </c>
      <c r="K25">
        <f t="shared" ca="1" si="1"/>
        <v>0.15384615384615385</v>
      </c>
      <c r="L25" t="str">
        <f ca="1">IF(ISTEXT(VLOOKUP(C25,Table3[],7,FALSE)), VLOOKUP(C25,Table3[],7,FALSE),"")</f>
        <v/>
      </c>
      <c r="M25">
        <f ca="1">IF($C25="","",COUNTIFS(Visits[Date],"&gt;="&amp;CalcVisits!$C25,Visits[Date],"&lt;="&amp;$D25,Visits[Home visit carried out by],Variables!$D$2))</f>
        <v>26</v>
      </c>
      <c r="N25">
        <f t="shared" ca="1" si="4"/>
        <v>1</v>
      </c>
    </row>
    <row r="26" spans="1:14" x14ac:dyDescent="0.35">
      <c r="A26">
        <f t="shared" si="5"/>
        <v>26</v>
      </c>
      <c r="C26" s="197">
        <f t="shared" ca="1" si="6"/>
        <v>44508</v>
      </c>
      <c r="D26" s="29">
        <f t="shared" ca="1" si="2"/>
        <v>44514</v>
      </c>
      <c r="E26">
        <f ca="1">IF($C26="","",COUNTIFS(Visits[Date],"&gt;="&amp;CalcVisits!$C26,Visits[Date],"&lt;="&amp;$D26))</f>
        <v>24</v>
      </c>
      <c r="F26">
        <f ca="1">IF($C26="","",COUNTIFS(Visits[Date],"&gt;="&amp;CalcVisits!$C26,Visits[Date],"&lt;="&amp;$D26,Visits[Was an acute script required? ],"Yes"))</f>
        <v>13</v>
      </c>
      <c r="G26">
        <f ca="1">IF($C26="","",COUNTIFS(Visits[Date],"&gt;="&amp;CalcVisits!$C26,Visits[Date],"&lt;="&amp;$D26,Visits[Did the patient initiate contact with a GP/OOH within 48 hours of home visit? ],"Yes"))</f>
        <v>8</v>
      </c>
      <c r="H26">
        <f ca="1">IF($C26="","",COUNTIFS(Visits[Date],"&gt;="&amp;CalcVisits!$C26,Visits[Date],"&lt;="&amp;$D26,Visits[Was the patient admitted to hospital within 72 hours of home visit? ],"Yes"))</f>
        <v>7</v>
      </c>
      <c r="I26">
        <f t="shared" ca="1" si="3"/>
        <v>0.54166666666666663</v>
      </c>
      <c r="J26">
        <f t="shared" ca="1" si="1"/>
        <v>0.33333333333333331</v>
      </c>
      <c r="K26">
        <f t="shared" ca="1" si="1"/>
        <v>0.29166666666666669</v>
      </c>
      <c r="L26" t="str">
        <f ca="1">IF(ISTEXT(VLOOKUP(C26,Table3[],7,FALSE)), VLOOKUP(C26,Table3[],7,FALSE),"")</f>
        <v/>
      </c>
      <c r="M26">
        <f ca="1">IF($C26="","",COUNTIFS(Visits[Date],"&gt;="&amp;CalcVisits!$C26,Visits[Date],"&lt;="&amp;$D26,Visits[Home visit carried out by],Variables!$D$2))</f>
        <v>21</v>
      </c>
      <c r="N26">
        <f t="shared" ca="1" si="4"/>
        <v>0.875</v>
      </c>
    </row>
    <row r="27" spans="1:14" x14ac:dyDescent="0.35">
      <c r="A27">
        <f t="shared" si="5"/>
        <v>27</v>
      </c>
      <c r="C27" s="197">
        <f t="shared" ca="1" si="6"/>
        <v>44515</v>
      </c>
      <c r="D27" s="29">
        <f t="shared" ca="1" si="2"/>
        <v>44521</v>
      </c>
      <c r="E27">
        <f ca="1">IF($C27="","",COUNTIFS(Visits[Date],"&gt;="&amp;CalcVisits!$C27,Visits[Date],"&lt;="&amp;$D27))</f>
        <v>24</v>
      </c>
      <c r="F27">
        <f ca="1">IF($C27="","",COUNTIFS(Visits[Date],"&gt;="&amp;CalcVisits!$C27,Visits[Date],"&lt;="&amp;$D27,Visits[Was an acute script required? ],"Yes"))</f>
        <v>10</v>
      </c>
      <c r="G27">
        <f ca="1">IF($C27="","",COUNTIFS(Visits[Date],"&gt;="&amp;CalcVisits!$C27,Visits[Date],"&lt;="&amp;$D27,Visits[Did the patient initiate contact with a GP/OOH within 48 hours of home visit? ],"Yes"))</f>
        <v>4</v>
      </c>
      <c r="H27">
        <f ca="1">IF($C27="","",COUNTIFS(Visits[Date],"&gt;="&amp;CalcVisits!$C27,Visits[Date],"&lt;="&amp;$D27,Visits[Was the patient admitted to hospital within 72 hours of home visit? ],"Yes"))</f>
        <v>2</v>
      </c>
      <c r="I27">
        <f t="shared" ca="1" si="3"/>
        <v>0.41666666666666669</v>
      </c>
      <c r="J27">
        <f t="shared" ca="1" si="1"/>
        <v>0.16666666666666666</v>
      </c>
      <c r="K27">
        <f t="shared" ca="1" si="1"/>
        <v>8.3333333333333329E-2</v>
      </c>
      <c r="L27" t="str">
        <f ca="1">IF(ISTEXT(VLOOKUP(C27,Table3[],7,FALSE)), VLOOKUP(C27,Table3[],7,FALSE),"")</f>
        <v/>
      </c>
      <c r="M27">
        <f ca="1">IF($C27="","",COUNTIFS(Visits[Date],"&gt;="&amp;CalcVisits!$C27,Visits[Date],"&lt;="&amp;$D27,Visits[Home visit carried out by],Variables!$D$2))</f>
        <v>22</v>
      </c>
      <c r="N27">
        <f t="shared" ca="1" si="4"/>
        <v>0.91666666666666663</v>
      </c>
    </row>
    <row r="28" spans="1:14" x14ac:dyDescent="0.35">
      <c r="A28">
        <f t="shared" si="5"/>
        <v>28</v>
      </c>
      <c r="C28" s="197">
        <f t="shared" ca="1" si="6"/>
        <v>44522</v>
      </c>
      <c r="D28" s="29">
        <f t="shared" ca="1" si="2"/>
        <v>44528</v>
      </c>
      <c r="E28">
        <f ca="1">IF($C28="","",COUNTIFS(Visits[Date],"&gt;="&amp;CalcVisits!$C28,Visits[Date],"&lt;="&amp;$D28))</f>
        <v>16</v>
      </c>
      <c r="F28">
        <f ca="1">IF($C28="","",COUNTIFS(Visits[Date],"&gt;="&amp;CalcVisits!$C28,Visits[Date],"&lt;="&amp;$D28,Visits[Was an acute script required? ],"Yes"))</f>
        <v>9</v>
      </c>
      <c r="G28">
        <f ca="1">IF($C28="","",COUNTIFS(Visits[Date],"&gt;="&amp;CalcVisits!$C28,Visits[Date],"&lt;="&amp;$D28,Visits[Did the patient initiate contact with a GP/OOH within 48 hours of home visit? ],"Yes"))</f>
        <v>3</v>
      </c>
      <c r="H28">
        <f ca="1">IF($C28="","",COUNTIFS(Visits[Date],"&gt;="&amp;CalcVisits!$C28,Visits[Date],"&lt;="&amp;$D28,Visits[Was the patient admitted to hospital within 72 hours of home visit? ],"Yes"))</f>
        <v>4</v>
      </c>
      <c r="I28">
        <f t="shared" ca="1" si="3"/>
        <v>0.5625</v>
      </c>
      <c r="J28">
        <f t="shared" ca="1" si="1"/>
        <v>0.1875</v>
      </c>
      <c r="K28">
        <f t="shared" ca="1" si="1"/>
        <v>0.25</v>
      </c>
      <c r="L28" t="str">
        <f ca="1">IF(ISTEXT(VLOOKUP(C28,Table3[],7,FALSE)), VLOOKUP(C28,Table3[],7,FALSE),"")</f>
        <v/>
      </c>
      <c r="M28">
        <f ca="1">IF($C28="","",COUNTIFS(Visits[Date],"&gt;="&amp;CalcVisits!$C28,Visits[Date],"&lt;="&amp;$D28,Visits[Home visit carried out by],Variables!$D$2))</f>
        <v>13</v>
      </c>
      <c r="N28">
        <f t="shared" ca="1" si="4"/>
        <v>0.8125</v>
      </c>
    </row>
    <row r="29" spans="1:14" x14ac:dyDescent="0.35">
      <c r="A29">
        <f t="shared" si="5"/>
        <v>29</v>
      </c>
      <c r="C29" s="197">
        <f t="shared" ca="1" si="6"/>
        <v>44529</v>
      </c>
      <c r="D29" s="29">
        <f t="shared" ca="1" si="2"/>
        <v>44535</v>
      </c>
      <c r="E29">
        <f ca="1">IF($C29="","",COUNTIFS(Visits[Date],"&gt;="&amp;CalcVisits!$C29,Visits[Date],"&lt;="&amp;$D29))</f>
        <v>20</v>
      </c>
      <c r="F29">
        <f ca="1">IF($C29="","",COUNTIFS(Visits[Date],"&gt;="&amp;CalcVisits!$C29,Visits[Date],"&lt;="&amp;$D29,Visits[Was an acute script required? ],"Yes"))</f>
        <v>10</v>
      </c>
      <c r="G29">
        <f ca="1">IF($C29="","",COUNTIFS(Visits[Date],"&gt;="&amp;CalcVisits!$C29,Visits[Date],"&lt;="&amp;$D29,Visits[Did the patient initiate contact with a GP/OOH within 48 hours of home visit? ],"Yes"))</f>
        <v>3</v>
      </c>
      <c r="H29">
        <f ca="1">IF($C29="","",COUNTIFS(Visits[Date],"&gt;="&amp;CalcVisits!$C29,Visits[Date],"&lt;="&amp;$D29,Visits[Was the patient admitted to hospital within 72 hours of home visit? ],"Yes"))</f>
        <v>2</v>
      </c>
      <c r="I29">
        <f t="shared" ca="1" si="3"/>
        <v>0.5</v>
      </c>
      <c r="J29">
        <f t="shared" ca="1" si="1"/>
        <v>0.15</v>
      </c>
      <c r="K29">
        <f t="shared" ca="1" si="1"/>
        <v>0.1</v>
      </c>
      <c r="L29" t="str">
        <f ca="1">IF(ISTEXT(VLOOKUP(C29,Table3[],7,FALSE)), VLOOKUP(C29,Table3[],7,FALSE),"")</f>
        <v>Test 3</v>
      </c>
      <c r="M29">
        <f ca="1">IF($C29="","",COUNTIFS(Visits[Date],"&gt;="&amp;CalcVisits!$C29,Visits[Date],"&lt;="&amp;$D29,Visits[Home visit carried out by],Variables!$D$2))</f>
        <v>17</v>
      </c>
      <c r="N29">
        <f t="shared" ca="1" si="4"/>
        <v>0.85</v>
      </c>
    </row>
    <row r="30" spans="1:14" x14ac:dyDescent="0.35">
      <c r="A30">
        <f t="shared" si="5"/>
        <v>30</v>
      </c>
      <c r="C30" s="197">
        <f t="shared" ca="1" si="6"/>
        <v>44536</v>
      </c>
      <c r="D30" s="29">
        <f t="shared" ca="1" si="2"/>
        <v>44542</v>
      </c>
      <c r="E30">
        <f ca="1">IF($C30="","",COUNTIFS(Visits[Date],"&gt;="&amp;CalcVisits!$C30,Visits[Date],"&lt;="&amp;$D30))</f>
        <v>27</v>
      </c>
      <c r="F30">
        <f ca="1">IF($C30="","",COUNTIFS(Visits[Date],"&gt;="&amp;CalcVisits!$C30,Visits[Date],"&lt;="&amp;$D30,Visits[Was an acute script required? ],"Yes"))</f>
        <v>14</v>
      </c>
      <c r="G30">
        <f ca="1">IF($C30="","",COUNTIFS(Visits[Date],"&gt;="&amp;CalcVisits!$C30,Visits[Date],"&lt;="&amp;$D30,Visits[Did the patient initiate contact with a GP/OOH within 48 hours of home visit? ],"Yes"))</f>
        <v>3</v>
      </c>
      <c r="H30">
        <f ca="1">IF($C30="","",COUNTIFS(Visits[Date],"&gt;="&amp;CalcVisits!$C30,Visits[Date],"&lt;="&amp;$D30,Visits[Was the patient admitted to hospital within 72 hours of home visit? ],"Yes"))</f>
        <v>4</v>
      </c>
      <c r="I30">
        <f t="shared" ca="1" si="3"/>
        <v>0.51851851851851849</v>
      </c>
      <c r="J30">
        <f t="shared" ca="1" si="1"/>
        <v>0.1111111111111111</v>
      </c>
      <c r="K30">
        <f t="shared" ca="1" si="1"/>
        <v>0.14814814814814814</v>
      </c>
      <c r="L30" t="str">
        <f ca="1">IF(ISTEXT(VLOOKUP(C30,Table3[],7,FALSE)), VLOOKUP(C30,Table3[],7,FALSE),"")</f>
        <v/>
      </c>
      <c r="M30">
        <f ca="1">IF($C30="","",COUNTIFS(Visits[Date],"&gt;="&amp;CalcVisits!$C30,Visits[Date],"&lt;="&amp;$D30,Visits[Home visit carried out by],Variables!$D$2))</f>
        <v>18</v>
      </c>
      <c r="N30">
        <f t="shared" ca="1" si="4"/>
        <v>0.66666666666666663</v>
      </c>
    </row>
    <row r="31" spans="1:14" x14ac:dyDescent="0.35">
      <c r="A31">
        <f t="shared" si="5"/>
        <v>31</v>
      </c>
      <c r="C31" s="197">
        <f t="shared" ca="1" si="6"/>
        <v>44543</v>
      </c>
      <c r="D31" s="29">
        <f t="shared" ca="1" si="2"/>
        <v>44549</v>
      </c>
      <c r="E31">
        <f ca="1">IF($C31="","",COUNTIFS(Visits[Date],"&gt;="&amp;CalcVisits!$C31,Visits[Date],"&lt;="&amp;$D31))</f>
        <v>20</v>
      </c>
      <c r="F31">
        <f ca="1">IF($C31="","",COUNTIFS(Visits[Date],"&gt;="&amp;CalcVisits!$C31,Visits[Date],"&lt;="&amp;$D31,Visits[Was an acute script required? ],"Yes"))</f>
        <v>11</v>
      </c>
      <c r="G31">
        <f ca="1">IF($C31="","",COUNTIFS(Visits[Date],"&gt;="&amp;CalcVisits!$C31,Visits[Date],"&lt;="&amp;$D31,Visits[Did the patient initiate contact with a GP/OOH within 48 hours of home visit? ],"Yes"))</f>
        <v>1</v>
      </c>
      <c r="H31">
        <f ca="1">IF($C31="","",COUNTIFS(Visits[Date],"&gt;="&amp;CalcVisits!$C31,Visits[Date],"&lt;="&amp;$D31,Visits[Was the patient admitted to hospital within 72 hours of home visit? ],"Yes"))</f>
        <v>3</v>
      </c>
      <c r="I31">
        <f t="shared" ca="1" si="3"/>
        <v>0.55000000000000004</v>
      </c>
      <c r="J31">
        <f t="shared" ca="1" si="1"/>
        <v>0.05</v>
      </c>
      <c r="K31">
        <f t="shared" ca="1" si="1"/>
        <v>0.15</v>
      </c>
      <c r="L31" t="str">
        <f ca="1">IF(ISTEXT(VLOOKUP(C31,Table3[],7,FALSE)), VLOOKUP(C31,Table3[],7,FALSE),"")</f>
        <v/>
      </c>
      <c r="M31">
        <f ca="1">IF($C31="","",COUNTIFS(Visits[Date],"&gt;="&amp;CalcVisits!$C31,Visits[Date],"&lt;="&amp;$D31,Visits[Home visit carried out by],Variables!$D$2))</f>
        <v>18</v>
      </c>
      <c r="N31">
        <f t="shared" ca="1" si="4"/>
        <v>0.9</v>
      </c>
    </row>
    <row r="32" spans="1:14" x14ac:dyDescent="0.35">
      <c r="A32">
        <f t="shared" si="5"/>
        <v>32</v>
      </c>
      <c r="C32" s="197" t="str">
        <f t="shared" ca="1" si="6"/>
        <v/>
      </c>
      <c r="D32" s="29" t="str">
        <f t="shared" ca="1" si="2"/>
        <v/>
      </c>
      <c r="E32" t="str">
        <f ca="1">IF($C32="","",COUNTIFS(Visits[Date],"&gt;="&amp;CalcVisits!$C32,Visits[Date],"&lt;="&amp;$D32))</f>
        <v/>
      </c>
      <c r="F32" t="str">
        <f ca="1">IF($C32="","",COUNTIFS(Visits[Date],"&gt;="&amp;CalcVisits!$C32,Visits[Date],"&lt;="&amp;$D32,Visits[Was an acute script required? ],"Yes"))</f>
        <v/>
      </c>
      <c r="G32" t="str">
        <f ca="1">IF($C32="","",COUNTIFS(Visits[Date],"&gt;="&amp;CalcVisits!$C32,Visits[Date],"&lt;="&amp;$D32,Visits[Did the patient initiate contact with a GP/OOH within 48 hours of home visit? ],"Yes"))</f>
        <v/>
      </c>
      <c r="H32" t="str">
        <f ca="1">IF($C32="","",COUNTIFS(Visits[Date],"&gt;="&amp;CalcVisits!$C32,Visits[Date],"&lt;="&amp;$D32,Visits[Was the patient admitted to hospital within 72 hours of home visit? ],"Yes"))</f>
        <v/>
      </c>
      <c r="I32" t="str">
        <f t="shared" ca="1" si="3"/>
        <v/>
      </c>
      <c r="J32" t="str">
        <f t="shared" ca="1" si="1"/>
        <v/>
      </c>
      <c r="K32" t="str">
        <f t="shared" ca="1" si="1"/>
        <v/>
      </c>
      <c r="L32" t="str">
        <f ca="1">IF(ISTEXT(VLOOKUP(C32,Table3[],7,FALSE)), VLOOKUP(C32,Table3[],7,FALSE),"")</f>
        <v/>
      </c>
      <c r="M32" t="str">
        <f ca="1">IF($C32="","",COUNTIFS(Visits[Date],"&gt;="&amp;CalcVisits!$C32,Visits[Date],"&lt;="&amp;$D32,Visits[Home visit carried out by],Variables!$D$2))</f>
        <v/>
      </c>
      <c r="N32" t="str">
        <f t="shared" ca="1" si="4"/>
        <v/>
      </c>
    </row>
    <row r="33" spans="1:14" x14ac:dyDescent="0.35">
      <c r="A33">
        <f t="shared" si="5"/>
        <v>33</v>
      </c>
      <c r="C33" s="197" t="str">
        <f t="shared" ca="1" si="6"/>
        <v/>
      </c>
      <c r="D33" s="29" t="str">
        <f t="shared" ca="1" si="2"/>
        <v/>
      </c>
      <c r="E33" t="str">
        <f ca="1">IF($C33="","",COUNTIFS(Visits[Date],"&gt;="&amp;CalcVisits!$C33,Visits[Date],"&lt;="&amp;$D33))</f>
        <v/>
      </c>
      <c r="F33" t="str">
        <f ca="1">IF($C33="","",COUNTIFS(Visits[Date],"&gt;="&amp;CalcVisits!$C33,Visits[Date],"&lt;="&amp;$D33,Visits[Was an acute script required? ],"Yes"))</f>
        <v/>
      </c>
      <c r="G33" t="str">
        <f ca="1">IF($C33="","",COUNTIFS(Visits[Date],"&gt;="&amp;CalcVisits!$C33,Visits[Date],"&lt;="&amp;$D33,Visits[Did the patient initiate contact with a GP/OOH within 48 hours of home visit? ],"Yes"))</f>
        <v/>
      </c>
      <c r="H33" t="str">
        <f ca="1">IF($C33="","",COUNTIFS(Visits[Date],"&gt;="&amp;CalcVisits!$C33,Visits[Date],"&lt;="&amp;$D33,Visits[Was the patient admitted to hospital within 72 hours of home visit? ],"Yes"))</f>
        <v/>
      </c>
      <c r="I33" t="str">
        <f t="shared" ca="1" si="3"/>
        <v/>
      </c>
      <c r="J33" t="str">
        <f t="shared" ca="1" si="1"/>
        <v/>
      </c>
      <c r="K33" t="str">
        <f t="shared" ca="1" si="1"/>
        <v/>
      </c>
      <c r="L33" t="str">
        <f ca="1">IF(ISTEXT(VLOOKUP(C33,Table3[],7,FALSE)), VLOOKUP(C33,Table3[],7,FALSE),"")</f>
        <v/>
      </c>
      <c r="M33" t="str">
        <f ca="1">IF($C33="","",COUNTIFS(Visits[Date],"&gt;="&amp;CalcVisits!$C33,Visits[Date],"&lt;="&amp;$D33,Visits[Home visit carried out by],Variables!$D$2))</f>
        <v/>
      </c>
      <c r="N33" t="str">
        <f t="shared" ca="1" si="4"/>
        <v/>
      </c>
    </row>
    <row r="34" spans="1:14" x14ac:dyDescent="0.35">
      <c r="A34">
        <f t="shared" si="5"/>
        <v>34</v>
      </c>
      <c r="C34" s="197" t="str">
        <f t="shared" ca="1" si="6"/>
        <v/>
      </c>
      <c r="D34" s="29" t="str">
        <f t="shared" ref="D34:D37" ca="1" si="7">IFERROR(C34+6,"")</f>
        <v/>
      </c>
      <c r="E34" t="str">
        <f ca="1">IF($C34="","",COUNTIFS(Visits[Date],"&gt;="&amp;CalcVisits!$C34,Visits[Date],"&lt;="&amp;$D34))</f>
        <v/>
      </c>
      <c r="F34" t="str">
        <f ca="1">IF($C34="","",COUNTIFS(Visits[Date],"&gt;="&amp;CalcVisits!$C34,Visits[Date],"&lt;="&amp;$D34,Visits[Was an acute script required? ],"Yes"))</f>
        <v/>
      </c>
      <c r="G34" t="str">
        <f ca="1">IF($C34="","",COUNTIFS(Visits[Date],"&gt;="&amp;CalcVisits!$C34,Visits[Date],"&lt;="&amp;$D34,Visits[Did the patient initiate contact with a GP/OOH within 48 hours of home visit? ],"Yes"))</f>
        <v/>
      </c>
      <c r="H34" t="str">
        <f ca="1">IF($C34="","",COUNTIFS(Visits[Date],"&gt;="&amp;CalcVisits!$C34,Visits[Date],"&lt;="&amp;$D34,Visits[Was the patient admitted to hospital within 72 hours of home visit? ],"Yes"))</f>
        <v/>
      </c>
      <c r="I34" t="str">
        <f t="shared" ca="1" si="3"/>
        <v/>
      </c>
      <c r="J34" t="str">
        <f t="shared" ca="1" si="1"/>
        <v/>
      </c>
      <c r="K34" t="str">
        <f t="shared" ca="1" si="1"/>
        <v/>
      </c>
      <c r="L34" t="str">
        <f ca="1">IF(ISTEXT(VLOOKUP(C34,Table3[],7,FALSE)), VLOOKUP(C34,Table3[],7,FALSE),"")</f>
        <v/>
      </c>
      <c r="M34" t="str">
        <f ca="1">IF($C34="","",COUNTIFS(Visits[Date],"&gt;="&amp;CalcVisits!$C34,Visits[Date],"&lt;="&amp;$D34,Visits[Home visit carried out by],Variables!$D$2))</f>
        <v/>
      </c>
      <c r="N34" t="str">
        <f t="shared" ca="1" si="4"/>
        <v/>
      </c>
    </row>
    <row r="35" spans="1:14" x14ac:dyDescent="0.35">
      <c r="A35">
        <f t="shared" si="5"/>
        <v>35</v>
      </c>
      <c r="C35" s="197" t="str">
        <f t="shared" ca="1" si="6"/>
        <v/>
      </c>
      <c r="D35" s="29" t="str">
        <f t="shared" ca="1" si="7"/>
        <v/>
      </c>
      <c r="E35" t="str">
        <f ca="1">IF($C35="","",COUNTIFS(Visits[Date],"&gt;="&amp;CalcVisits!$C35,Visits[Date],"&lt;="&amp;$D35))</f>
        <v/>
      </c>
      <c r="F35" t="str">
        <f ca="1">IF($C35="","",COUNTIFS(Visits[Date],"&gt;="&amp;CalcVisits!$C35,Visits[Date],"&lt;="&amp;$D35,Visits[Was an acute script required? ],"Yes"))</f>
        <v/>
      </c>
      <c r="G35" t="str">
        <f ca="1">IF($C35="","",COUNTIFS(Visits[Date],"&gt;="&amp;CalcVisits!$C35,Visits[Date],"&lt;="&amp;$D35,Visits[Did the patient initiate contact with a GP/OOH within 48 hours of home visit? ],"Yes"))</f>
        <v/>
      </c>
      <c r="H35" t="str">
        <f ca="1">IF($C35="","",COUNTIFS(Visits[Date],"&gt;="&amp;CalcVisits!$C35,Visits[Date],"&lt;="&amp;$D35,Visits[Was the patient admitted to hospital within 72 hours of home visit? ],"Yes"))</f>
        <v/>
      </c>
      <c r="I35" t="str">
        <f t="shared" ca="1" si="3"/>
        <v/>
      </c>
      <c r="J35" t="str">
        <f t="shared" ca="1" si="1"/>
        <v/>
      </c>
      <c r="K35" t="str">
        <f t="shared" ca="1" si="1"/>
        <v/>
      </c>
      <c r="L35" t="str">
        <f ca="1">IF(ISTEXT(VLOOKUP(C35,Table3[],7,FALSE)), VLOOKUP(C35,Table3[],7,FALSE),"")</f>
        <v/>
      </c>
      <c r="M35" t="str">
        <f ca="1">IF($C35="","",COUNTIFS(Visits[Date],"&gt;="&amp;CalcVisits!$C35,Visits[Date],"&lt;="&amp;$D35,Visits[Home visit carried out by],Variables!$D$2))</f>
        <v/>
      </c>
      <c r="N35" t="str">
        <f t="shared" ca="1" si="4"/>
        <v/>
      </c>
    </row>
    <row r="36" spans="1:14" x14ac:dyDescent="0.35">
      <c r="A36">
        <f t="shared" si="5"/>
        <v>36</v>
      </c>
      <c r="C36" s="197" t="str">
        <f t="shared" ca="1" si="6"/>
        <v/>
      </c>
      <c r="D36" s="29" t="str">
        <f t="shared" ca="1" si="7"/>
        <v/>
      </c>
      <c r="E36" t="str">
        <f ca="1">IF($C36="","",COUNTIFS(Visits[Date],"&gt;="&amp;CalcVisits!$C36,Visits[Date],"&lt;="&amp;$D36))</f>
        <v/>
      </c>
      <c r="F36" t="str">
        <f ca="1">IF($C36="","",COUNTIFS(Visits[Date],"&gt;="&amp;CalcVisits!$C36,Visits[Date],"&lt;="&amp;$D36,Visits[Was an acute script required? ],"Yes"))</f>
        <v/>
      </c>
      <c r="G36" t="str">
        <f ca="1">IF($C36="","",COUNTIFS(Visits[Date],"&gt;="&amp;CalcVisits!$C36,Visits[Date],"&lt;="&amp;$D36,Visits[Did the patient initiate contact with a GP/OOH within 48 hours of home visit? ],"Yes"))</f>
        <v/>
      </c>
      <c r="H36" t="str">
        <f ca="1">IF($C36="","",COUNTIFS(Visits[Date],"&gt;="&amp;CalcVisits!$C36,Visits[Date],"&lt;="&amp;$D36,Visits[Was the patient admitted to hospital within 72 hours of home visit? ],"Yes"))</f>
        <v/>
      </c>
      <c r="I36" t="str">
        <f t="shared" ca="1" si="3"/>
        <v/>
      </c>
      <c r="J36" t="str">
        <f t="shared" ca="1" si="1"/>
        <v/>
      </c>
      <c r="K36" t="str">
        <f t="shared" ca="1" si="1"/>
        <v/>
      </c>
      <c r="L36" t="str">
        <f ca="1">IF(ISTEXT(VLOOKUP(C36,Table3[],7,FALSE)), VLOOKUP(C36,Table3[],7,FALSE),"")</f>
        <v/>
      </c>
      <c r="M36" t="str">
        <f ca="1">IF($C36="","",COUNTIFS(Visits[Date],"&gt;="&amp;CalcVisits!$C36,Visits[Date],"&lt;="&amp;$D36,Visits[Home visit carried out by],Variables!$D$2))</f>
        <v/>
      </c>
      <c r="N36" t="str">
        <f t="shared" ca="1" si="4"/>
        <v/>
      </c>
    </row>
    <row r="37" spans="1:14" x14ac:dyDescent="0.35">
      <c r="A37">
        <f t="shared" si="5"/>
        <v>37</v>
      </c>
      <c r="C37" s="197" t="str">
        <f t="shared" ca="1" si="6"/>
        <v/>
      </c>
      <c r="D37" s="29" t="str">
        <f t="shared" ca="1" si="7"/>
        <v/>
      </c>
      <c r="E37" t="str">
        <f ca="1">IF($C37="","",COUNTIFS(Visits[Date],"&gt;="&amp;CalcVisits!$C37,Visits[Date],"&lt;="&amp;$D37))</f>
        <v/>
      </c>
      <c r="F37" t="str">
        <f ca="1">IF($C37="","",COUNTIFS(Visits[Date],"&gt;="&amp;CalcVisits!$C37,Visits[Date],"&lt;="&amp;$D37,Visits[Was an acute script required? ],"Yes"))</f>
        <v/>
      </c>
      <c r="G37" t="str">
        <f ca="1">IF($C37="","",COUNTIFS(Visits[Date],"&gt;="&amp;CalcVisits!$C37,Visits[Date],"&lt;="&amp;$D37,Visits[Did the patient initiate contact with a GP/OOH within 48 hours of home visit? ],"Yes"))</f>
        <v/>
      </c>
      <c r="H37" t="str">
        <f ca="1">IF($C37="","",COUNTIFS(Visits[Date],"&gt;="&amp;CalcVisits!$C37,Visits[Date],"&lt;="&amp;$D37,Visits[Was the patient admitted to hospital within 72 hours of home visit? ],"Yes"))</f>
        <v/>
      </c>
      <c r="I37" t="str">
        <f t="shared" ca="1" si="3"/>
        <v/>
      </c>
      <c r="J37" t="str">
        <f t="shared" ref="J37:K45" ca="1" si="8">IFERROR(G37/$E37,"")</f>
        <v/>
      </c>
      <c r="K37" t="str">
        <f t="shared" ca="1" si="8"/>
        <v/>
      </c>
      <c r="L37" t="str">
        <f ca="1">IF(ISTEXT(VLOOKUP(C37,Table3[],7,FALSE)), VLOOKUP(C37,Table3[],7,FALSE),"")</f>
        <v/>
      </c>
      <c r="M37" t="str">
        <f ca="1">IF($C37="","",COUNTIFS(Visits[Date],"&gt;="&amp;CalcVisits!$C37,Visits[Date],"&lt;="&amp;$D37,Visits[Home visit carried out by],Variables!$D$2))</f>
        <v/>
      </c>
      <c r="N37" t="str">
        <f t="shared" ca="1" si="4"/>
        <v/>
      </c>
    </row>
    <row r="38" spans="1:14" x14ac:dyDescent="0.35">
      <c r="A38">
        <f t="shared" si="5"/>
        <v>38</v>
      </c>
      <c r="C38" s="197" t="str">
        <f t="shared" ca="1" si="6"/>
        <v/>
      </c>
      <c r="D38" s="29" t="str">
        <f t="shared" ref="D38:D46" ca="1" si="9">IFERROR(C38+6,"")</f>
        <v/>
      </c>
      <c r="E38" t="str">
        <f ca="1">IF($C38="","",COUNTIFS(Visits[Date],"&gt;="&amp;CalcVisits!$C38,Visits[Date],"&lt;="&amp;$D38))</f>
        <v/>
      </c>
      <c r="F38" t="str">
        <f ca="1">IF($C38="","",COUNTIFS(Visits[Date],"&gt;="&amp;CalcVisits!$C38,Visits[Date],"&lt;="&amp;$D38,Visits[Was an acute script required? ],"Yes"))</f>
        <v/>
      </c>
      <c r="G38" t="str">
        <f ca="1">IF($C38="","",COUNTIFS(Visits[Date],"&gt;="&amp;CalcVisits!$C38,Visits[Date],"&lt;="&amp;$D38,Visits[Did the patient initiate contact with a GP/OOH within 48 hours of home visit? ],"Yes"))</f>
        <v/>
      </c>
      <c r="H38" t="str">
        <f ca="1">IF($C38="","",COUNTIFS(Visits[Date],"&gt;="&amp;CalcVisits!$C38,Visits[Date],"&lt;="&amp;$D38,Visits[Was the patient admitted to hospital within 72 hours of home visit? ],"Yes"))</f>
        <v/>
      </c>
      <c r="I38" t="str">
        <f t="shared" ca="1" si="3"/>
        <v/>
      </c>
      <c r="J38" t="str">
        <f t="shared" ca="1" si="8"/>
        <v/>
      </c>
      <c r="K38" t="str">
        <f t="shared" ca="1" si="8"/>
        <v/>
      </c>
      <c r="L38" t="str">
        <f ca="1">IF(ISTEXT(VLOOKUP(C38,Table3[],7,FALSE)), VLOOKUP(C38,Table3[],7,FALSE),"")</f>
        <v/>
      </c>
      <c r="M38" t="str">
        <f ca="1">IF($C38="","",COUNTIFS(Visits[Date],"&gt;="&amp;CalcVisits!$C38,Visits[Date],"&lt;="&amp;$D38,Visits[Home visit carried out by],Variables!$D$2))</f>
        <v/>
      </c>
      <c r="N38" t="str">
        <f t="shared" ca="1" si="4"/>
        <v/>
      </c>
    </row>
    <row r="39" spans="1:14" x14ac:dyDescent="0.35">
      <c r="A39">
        <f t="shared" si="5"/>
        <v>39</v>
      </c>
      <c r="C39" s="197" t="str">
        <f t="shared" ca="1" si="6"/>
        <v/>
      </c>
      <c r="D39" s="29" t="str">
        <f t="shared" ca="1" si="9"/>
        <v/>
      </c>
      <c r="E39" t="str">
        <f ca="1">IF($C39="","",COUNTIFS(Visits[Date],"&gt;="&amp;CalcVisits!$C39,Visits[Date],"&lt;="&amp;$D39))</f>
        <v/>
      </c>
      <c r="F39" t="str">
        <f ca="1">IF($C39="","",COUNTIFS(Visits[Date],"&gt;="&amp;CalcVisits!$C39,Visits[Date],"&lt;="&amp;$D39,Visits[Was an acute script required? ],"Yes"))</f>
        <v/>
      </c>
      <c r="G39" t="str">
        <f ca="1">IF($C39="","",COUNTIFS(Visits[Date],"&gt;="&amp;CalcVisits!$C39,Visits[Date],"&lt;="&amp;$D39,Visits[Did the patient initiate contact with a GP/OOH within 48 hours of home visit? ],"Yes"))</f>
        <v/>
      </c>
      <c r="H39" t="str">
        <f ca="1">IF($C39="","",COUNTIFS(Visits[Date],"&gt;="&amp;CalcVisits!$C39,Visits[Date],"&lt;="&amp;$D39,Visits[Was the patient admitted to hospital within 72 hours of home visit? ],"Yes"))</f>
        <v/>
      </c>
      <c r="I39" t="str">
        <f t="shared" ca="1" si="3"/>
        <v/>
      </c>
      <c r="J39" t="str">
        <f t="shared" ca="1" si="8"/>
        <v/>
      </c>
      <c r="K39" t="str">
        <f t="shared" ca="1" si="8"/>
        <v/>
      </c>
      <c r="L39" t="str">
        <f ca="1">IF(ISTEXT(VLOOKUP(C39,Table3[],7,FALSE)), VLOOKUP(C39,Table3[],7,FALSE),"")</f>
        <v/>
      </c>
      <c r="M39" t="str">
        <f ca="1">IF($C39="","",COUNTIFS(Visits[Date],"&gt;="&amp;CalcVisits!$C39,Visits[Date],"&lt;="&amp;$D39,Visits[Home visit carried out by],Variables!$D$2))</f>
        <v/>
      </c>
      <c r="N39" t="str">
        <f t="shared" ca="1" si="4"/>
        <v/>
      </c>
    </row>
    <row r="40" spans="1:14" x14ac:dyDescent="0.35">
      <c r="A40">
        <f t="shared" si="5"/>
        <v>40</v>
      </c>
      <c r="C40" s="197" t="str">
        <f t="shared" ca="1" si="6"/>
        <v/>
      </c>
      <c r="D40" s="29" t="str">
        <f t="shared" ca="1" si="9"/>
        <v/>
      </c>
      <c r="E40" t="str">
        <f ca="1">IF($C40="","",COUNTIFS(Visits[Date],"&gt;="&amp;CalcVisits!$C40,Visits[Date],"&lt;="&amp;$D40))</f>
        <v/>
      </c>
      <c r="F40" t="str">
        <f ca="1">IF($C40="","",COUNTIFS(Visits[Date],"&gt;="&amp;CalcVisits!$C40,Visits[Date],"&lt;="&amp;$D40,Visits[Was an acute script required? ],"Yes"))</f>
        <v/>
      </c>
      <c r="G40" t="str">
        <f ca="1">IF($C40="","",COUNTIFS(Visits[Date],"&gt;="&amp;CalcVisits!$C40,Visits[Date],"&lt;="&amp;$D40,Visits[Did the patient initiate contact with a GP/OOH within 48 hours of home visit? ],"Yes"))</f>
        <v/>
      </c>
      <c r="H40" t="str">
        <f ca="1">IF($C40="","",COUNTIFS(Visits[Date],"&gt;="&amp;CalcVisits!$C40,Visits[Date],"&lt;="&amp;$D40,Visits[Was the patient admitted to hospital within 72 hours of home visit? ],"Yes"))</f>
        <v/>
      </c>
      <c r="I40" t="str">
        <f t="shared" ca="1" si="3"/>
        <v/>
      </c>
      <c r="J40" t="str">
        <f t="shared" ca="1" si="8"/>
        <v/>
      </c>
      <c r="K40" t="str">
        <f t="shared" ca="1" si="8"/>
        <v/>
      </c>
      <c r="L40" t="str">
        <f ca="1">IF(ISTEXT(VLOOKUP(C40,Table3[],7,FALSE)), VLOOKUP(C40,Table3[],7,FALSE),"")</f>
        <v/>
      </c>
      <c r="M40" t="str">
        <f ca="1">IF($C40="","",COUNTIFS(Visits[Date],"&gt;="&amp;CalcVisits!$C40,Visits[Date],"&lt;="&amp;$D40,Visits[Home visit carried out by],Variables!$D$2))</f>
        <v/>
      </c>
      <c r="N40" t="str">
        <f t="shared" ca="1" si="4"/>
        <v/>
      </c>
    </row>
    <row r="41" spans="1:14" x14ac:dyDescent="0.35">
      <c r="A41">
        <f t="shared" si="5"/>
        <v>41</v>
      </c>
      <c r="C41" s="197" t="str">
        <f t="shared" ca="1" si="6"/>
        <v/>
      </c>
      <c r="D41" s="29" t="str">
        <f t="shared" ca="1" si="9"/>
        <v/>
      </c>
      <c r="E41" t="str">
        <f ca="1">IF($C41="","",COUNTIFS(Visits[Date],"&gt;="&amp;CalcVisits!$C41,Visits[Date],"&lt;="&amp;$D41))</f>
        <v/>
      </c>
      <c r="F41" t="str">
        <f ca="1">IF($C41="","",COUNTIFS(Visits[Date],"&gt;="&amp;CalcVisits!$C41,Visits[Date],"&lt;="&amp;$D41,Visits[Was an acute script required? ],"Yes"))</f>
        <v/>
      </c>
      <c r="G41" t="str">
        <f ca="1">IF($C41="","",COUNTIFS(Visits[Date],"&gt;="&amp;CalcVisits!$C41,Visits[Date],"&lt;="&amp;$D41,Visits[Did the patient initiate contact with a GP/OOH within 48 hours of home visit? ],"Yes"))</f>
        <v/>
      </c>
      <c r="H41" t="str">
        <f ca="1">IF($C41="","",COUNTIFS(Visits[Date],"&gt;="&amp;CalcVisits!$C41,Visits[Date],"&lt;="&amp;$D41,Visits[Was the patient admitted to hospital within 72 hours of home visit? ],"Yes"))</f>
        <v/>
      </c>
      <c r="I41" t="str">
        <f t="shared" ca="1" si="3"/>
        <v/>
      </c>
      <c r="J41" t="str">
        <f t="shared" ca="1" si="8"/>
        <v/>
      </c>
      <c r="K41" t="str">
        <f t="shared" ca="1" si="8"/>
        <v/>
      </c>
      <c r="L41" t="str">
        <f ca="1">IF(ISTEXT(VLOOKUP(C41,Table3[],7,FALSE)), VLOOKUP(C41,Table3[],7,FALSE),"")</f>
        <v/>
      </c>
      <c r="M41" t="str">
        <f ca="1">IF($C41="","",COUNTIFS(Visits[Date],"&gt;="&amp;CalcVisits!$C41,Visits[Date],"&lt;="&amp;$D41,Visits[Home visit carried out by],Variables!$D$2))</f>
        <v/>
      </c>
      <c r="N41" t="str">
        <f t="shared" ca="1" si="4"/>
        <v/>
      </c>
    </row>
    <row r="42" spans="1:14" x14ac:dyDescent="0.35">
      <c r="A42">
        <f t="shared" si="5"/>
        <v>42</v>
      </c>
      <c r="C42" s="197" t="str">
        <f t="shared" ca="1" si="6"/>
        <v/>
      </c>
      <c r="D42" s="29" t="str">
        <f t="shared" ca="1" si="9"/>
        <v/>
      </c>
      <c r="E42" t="str">
        <f ca="1">IF($C42="","",COUNTIFS(Visits[Date],"&gt;="&amp;CalcVisits!$C42,Visits[Date],"&lt;="&amp;$D42))</f>
        <v/>
      </c>
      <c r="F42" t="str">
        <f ca="1">IF($C42="","",COUNTIFS(Visits[Date],"&gt;="&amp;CalcVisits!$C42,Visits[Date],"&lt;="&amp;$D42,Visits[Was an acute script required? ],"Yes"))</f>
        <v/>
      </c>
      <c r="G42" t="str">
        <f ca="1">IF($C42="","",COUNTIFS(Visits[Date],"&gt;="&amp;CalcVisits!$C42,Visits[Date],"&lt;="&amp;$D42,Visits[Did the patient initiate contact with a GP/OOH within 48 hours of home visit? ],"Yes"))</f>
        <v/>
      </c>
      <c r="H42" t="str">
        <f ca="1">IF($C42="","",COUNTIFS(Visits[Date],"&gt;="&amp;CalcVisits!$C42,Visits[Date],"&lt;="&amp;$D42,Visits[Was the patient admitted to hospital within 72 hours of home visit? ],"Yes"))</f>
        <v/>
      </c>
      <c r="I42" t="str">
        <f t="shared" ca="1" si="3"/>
        <v/>
      </c>
      <c r="J42" t="str">
        <f t="shared" ca="1" si="8"/>
        <v/>
      </c>
      <c r="K42" t="str">
        <f t="shared" ca="1" si="8"/>
        <v/>
      </c>
      <c r="L42" t="str">
        <f ca="1">IF(ISTEXT(VLOOKUP(C42,Table3[],7,FALSE)), VLOOKUP(C42,Table3[],7,FALSE),"")</f>
        <v/>
      </c>
      <c r="M42" t="str">
        <f ca="1">IF($C42="","",COUNTIFS(Visits[Date],"&gt;="&amp;CalcVisits!$C42,Visits[Date],"&lt;="&amp;$D42,Visits[Home visit carried out by],Variables!$D$2))</f>
        <v/>
      </c>
      <c r="N42" t="str">
        <f t="shared" ca="1" si="4"/>
        <v/>
      </c>
    </row>
    <row r="43" spans="1:14" x14ac:dyDescent="0.35">
      <c r="A43">
        <f t="shared" si="5"/>
        <v>43</v>
      </c>
      <c r="C43" s="197" t="str">
        <f t="shared" ca="1" si="6"/>
        <v/>
      </c>
      <c r="D43" s="29" t="str">
        <f t="shared" ca="1" si="9"/>
        <v/>
      </c>
      <c r="E43" t="str">
        <f ca="1">IF($C43="","",COUNTIFS(Visits[Date],"&gt;="&amp;CalcVisits!$C43,Visits[Date],"&lt;="&amp;$D43))</f>
        <v/>
      </c>
      <c r="F43" t="str">
        <f ca="1">IF($C43="","",COUNTIFS(Visits[Date],"&gt;="&amp;CalcVisits!$C43,Visits[Date],"&lt;="&amp;$D43,Visits[Was an acute script required? ],"Yes"))</f>
        <v/>
      </c>
      <c r="G43" t="str">
        <f ca="1">IF($C43="","",COUNTIFS(Visits[Date],"&gt;="&amp;CalcVisits!$C43,Visits[Date],"&lt;="&amp;$D43,Visits[Did the patient initiate contact with a GP/OOH within 48 hours of home visit? ],"Yes"))</f>
        <v/>
      </c>
      <c r="H43" t="str">
        <f ca="1">IF($C43="","",COUNTIFS(Visits[Date],"&gt;="&amp;CalcVisits!$C43,Visits[Date],"&lt;="&amp;$D43,Visits[Was the patient admitted to hospital within 72 hours of home visit? ],"Yes"))</f>
        <v/>
      </c>
      <c r="I43" t="str">
        <f t="shared" ca="1" si="3"/>
        <v/>
      </c>
      <c r="J43" t="str">
        <f t="shared" ca="1" si="8"/>
        <v/>
      </c>
      <c r="K43" t="str">
        <f t="shared" ca="1" si="8"/>
        <v/>
      </c>
      <c r="L43" t="str">
        <f ca="1">IF(ISTEXT(VLOOKUP(C43,Table3[],7,FALSE)), VLOOKUP(C43,Table3[],7,FALSE),"")</f>
        <v/>
      </c>
      <c r="M43" t="str">
        <f ca="1">IF($C43="","",COUNTIFS(Visits[Date],"&gt;="&amp;CalcVisits!$C43,Visits[Date],"&lt;="&amp;$D43,Visits[Home visit carried out by],Variables!$D$2))</f>
        <v/>
      </c>
      <c r="N43" t="str">
        <f t="shared" ca="1" si="4"/>
        <v/>
      </c>
    </row>
    <row r="44" spans="1:14" x14ac:dyDescent="0.35">
      <c r="A44">
        <f t="shared" si="5"/>
        <v>44</v>
      </c>
      <c r="C44" s="197" t="str">
        <f t="shared" ca="1" si="6"/>
        <v/>
      </c>
      <c r="D44" s="29" t="str">
        <f t="shared" ca="1" si="9"/>
        <v/>
      </c>
      <c r="E44" t="str">
        <f ca="1">IF($C44="","",COUNTIFS(Visits[Date],"&gt;="&amp;CalcVisits!$C44,Visits[Date],"&lt;="&amp;$D44))</f>
        <v/>
      </c>
      <c r="F44" t="str">
        <f ca="1">IF($C44="","",COUNTIFS(Visits[Date],"&gt;="&amp;CalcVisits!$C44,Visits[Date],"&lt;="&amp;$D44,Visits[Was an acute script required? ],"Yes"))</f>
        <v/>
      </c>
      <c r="G44" t="str">
        <f ca="1">IF($C44="","",COUNTIFS(Visits[Date],"&gt;="&amp;CalcVisits!$C44,Visits[Date],"&lt;="&amp;$D44,Visits[Did the patient initiate contact with a GP/OOH within 48 hours of home visit? ],"Yes"))</f>
        <v/>
      </c>
      <c r="H44" t="str">
        <f ca="1">IF($C44="","",COUNTIFS(Visits[Date],"&gt;="&amp;CalcVisits!$C44,Visits[Date],"&lt;="&amp;$D44,Visits[Was the patient admitted to hospital within 72 hours of home visit? ],"Yes"))</f>
        <v/>
      </c>
      <c r="I44" t="str">
        <f t="shared" ca="1" si="3"/>
        <v/>
      </c>
      <c r="J44" t="str">
        <f t="shared" ca="1" si="8"/>
        <v/>
      </c>
      <c r="K44" t="str">
        <f t="shared" ca="1" si="8"/>
        <v/>
      </c>
      <c r="L44" t="str">
        <f ca="1">IF(ISTEXT(VLOOKUP(C44,Table3[],7,FALSE)), VLOOKUP(C44,Table3[],7,FALSE),"")</f>
        <v/>
      </c>
      <c r="M44" t="str">
        <f ca="1">IF($C44="","",COUNTIFS(Visits[Date],"&gt;="&amp;CalcVisits!$C44,Visits[Date],"&lt;="&amp;$D44,Visits[Home visit carried out by],Variables!$D$2))</f>
        <v/>
      </c>
      <c r="N44" t="str">
        <f t="shared" ca="1" si="4"/>
        <v/>
      </c>
    </row>
    <row r="45" spans="1:14" x14ac:dyDescent="0.35">
      <c r="A45">
        <f t="shared" si="5"/>
        <v>45</v>
      </c>
      <c r="C45" s="197" t="str">
        <f t="shared" ca="1" si="6"/>
        <v/>
      </c>
      <c r="D45" s="29" t="str">
        <f t="shared" ca="1" si="9"/>
        <v/>
      </c>
      <c r="E45" t="str">
        <f ca="1">IF($C45="","",COUNTIFS(Visits[Date],"&gt;="&amp;CalcVisits!$C45,Visits[Date],"&lt;="&amp;$D45))</f>
        <v/>
      </c>
      <c r="F45" t="str">
        <f ca="1">IF($C45="","",COUNTIFS(Visits[Date],"&gt;="&amp;CalcVisits!$C45,Visits[Date],"&lt;="&amp;$D45,Visits[Was an acute script required? ],"Yes"))</f>
        <v/>
      </c>
      <c r="G45" t="str">
        <f ca="1">IF($C45="","",COUNTIFS(Visits[Date],"&gt;="&amp;CalcVisits!$C45,Visits[Date],"&lt;="&amp;$D45,Visits[Did the patient initiate contact with a GP/OOH within 48 hours of home visit? ],"Yes"))</f>
        <v/>
      </c>
      <c r="H45" t="str">
        <f ca="1">IF($C45="","",COUNTIFS(Visits[Date],"&gt;="&amp;CalcVisits!$C45,Visits[Date],"&lt;="&amp;$D45,Visits[Was the patient admitted to hospital within 72 hours of home visit? ],"Yes"))</f>
        <v/>
      </c>
      <c r="I45" t="str">
        <f t="shared" ca="1" si="3"/>
        <v/>
      </c>
      <c r="J45" t="str">
        <f t="shared" ca="1" si="8"/>
        <v/>
      </c>
      <c r="K45" t="str">
        <f t="shared" ca="1" si="8"/>
        <v/>
      </c>
      <c r="L45" t="str">
        <f ca="1">IF(ISTEXT(VLOOKUP(C45,Table3[],7,FALSE)), VLOOKUP(C45,Table3[],7,FALSE),"")</f>
        <v/>
      </c>
      <c r="M45" t="str">
        <f ca="1">IF($C45="","",COUNTIFS(Visits[Date],"&gt;="&amp;CalcVisits!$C45,Visits[Date],"&lt;="&amp;$D45,Visits[Home visit carried out by],Variables!$D$2))</f>
        <v/>
      </c>
      <c r="N45" t="str">
        <f t="shared" ca="1" si="4"/>
        <v/>
      </c>
    </row>
    <row r="46" spans="1:14" x14ac:dyDescent="0.35">
      <c r="A46">
        <f t="shared" si="5"/>
        <v>46</v>
      </c>
      <c r="C46" s="197" t="str">
        <f t="shared" ca="1" si="6"/>
        <v/>
      </c>
      <c r="D46" s="29" t="str">
        <f t="shared" ca="1" si="9"/>
        <v/>
      </c>
      <c r="E46" t="str">
        <f ca="1">IF($C46="","",COUNTIFS(Visits[Date],"&gt;="&amp;CalcVisits!$C46,Visits[Date],"&lt;="&amp;$D46))</f>
        <v/>
      </c>
      <c r="F46" t="str">
        <f ca="1">IF($C46="","",COUNTIFS(Visits[Date],"&gt;="&amp;CalcVisits!$C46,Visits[Date],"&lt;="&amp;$D46,Visits[Was an acute script required? ],"Yes"))</f>
        <v/>
      </c>
      <c r="G46" t="str">
        <f ca="1">IF($C46="","",COUNTIFS(Visits[Date],"&gt;="&amp;CalcVisits!$C46,Visits[Date],"&lt;="&amp;$D46,Visits[Did the patient initiate contact with a GP/OOH within 48 hours of home visit? ],"Yes"))</f>
        <v/>
      </c>
      <c r="H46" t="str">
        <f ca="1">IF($C46="","",COUNTIFS(Visits[Date],"&gt;="&amp;CalcVisits!$C46,Visits[Date],"&lt;="&amp;$D46,Visits[Was the patient admitted to hospital within 72 hours of home visit? ],"Yes"))</f>
        <v/>
      </c>
      <c r="I46" t="str">
        <f t="shared" ref="I46:I109" ca="1" si="10">IFERROR(F46/E46,"")</f>
        <v/>
      </c>
      <c r="J46" t="str">
        <f t="shared" ref="J46:J109" ca="1" si="11">IFERROR(G46/$E46,"")</f>
        <v/>
      </c>
      <c r="K46" t="str">
        <f t="shared" ref="K46:K109" ca="1" si="12">IFERROR(H46/$E46,"")</f>
        <v/>
      </c>
      <c r="L46" t="str">
        <f ca="1">IF(ISTEXT(VLOOKUP(C46,Table3[],7,FALSE)), VLOOKUP(C46,Table3[],7,FALSE),"")</f>
        <v/>
      </c>
      <c r="M46" t="str">
        <f ca="1">IF($C46="","",COUNTIFS(Visits[Date],"&gt;="&amp;CalcVisits!$C46,Visits[Date],"&lt;="&amp;$D46,Visits[Home visit carried out by],Variables!$D$2))</f>
        <v/>
      </c>
      <c r="N46" t="str">
        <f t="shared" ca="1" si="4"/>
        <v/>
      </c>
    </row>
    <row r="47" spans="1:14" x14ac:dyDescent="0.35">
      <c r="A47">
        <f t="shared" si="5"/>
        <v>47</v>
      </c>
      <c r="C47" s="197" t="str">
        <f t="shared" ca="1" si="6"/>
        <v/>
      </c>
      <c r="D47" s="29" t="str">
        <f t="shared" ref="D47:D110" ca="1" si="13">IFERROR(C47+6,"")</f>
        <v/>
      </c>
      <c r="E47" t="str">
        <f ca="1">IF($C47="","",COUNTIFS(Visits[Date],"&gt;="&amp;CalcVisits!$C47,Visits[Date],"&lt;="&amp;$D47))</f>
        <v/>
      </c>
      <c r="F47" t="str">
        <f ca="1">IF($C47="","",COUNTIFS(Visits[Date],"&gt;="&amp;CalcVisits!$C47,Visits[Date],"&lt;="&amp;$D47,Visits[Was an acute script required? ],"Yes"))</f>
        <v/>
      </c>
      <c r="G47" t="str">
        <f ca="1">IF($C47="","",COUNTIFS(Visits[Date],"&gt;="&amp;CalcVisits!$C47,Visits[Date],"&lt;="&amp;$D47,Visits[Did the patient initiate contact with a GP/OOH within 48 hours of home visit? ],"Yes"))</f>
        <v/>
      </c>
      <c r="H47" t="str">
        <f ca="1">IF($C47="","",COUNTIFS(Visits[Date],"&gt;="&amp;CalcVisits!$C47,Visits[Date],"&lt;="&amp;$D47,Visits[Was the patient admitted to hospital within 72 hours of home visit? ],"Yes"))</f>
        <v/>
      </c>
      <c r="I47" t="str">
        <f t="shared" ca="1" si="10"/>
        <v/>
      </c>
      <c r="J47" t="str">
        <f t="shared" ca="1" si="11"/>
        <v/>
      </c>
      <c r="K47" t="str">
        <f t="shared" ca="1" si="12"/>
        <v/>
      </c>
      <c r="L47" t="str">
        <f ca="1">IF(ISTEXT(VLOOKUP(C47,Table3[],7,FALSE)), VLOOKUP(C47,Table3[],7,FALSE),"")</f>
        <v/>
      </c>
      <c r="M47" t="str">
        <f ca="1">IF($C47="","",COUNTIFS(Visits[Date],"&gt;="&amp;CalcVisits!$C47,Visits[Date],"&lt;="&amp;$D47,Visits[Home visit carried out by],Variables!$D$2))</f>
        <v/>
      </c>
      <c r="N47" t="str">
        <f t="shared" ca="1" si="4"/>
        <v/>
      </c>
    </row>
    <row r="48" spans="1:14" x14ac:dyDescent="0.35">
      <c r="A48">
        <f t="shared" si="5"/>
        <v>48</v>
      </c>
      <c r="C48" s="197" t="str">
        <f t="shared" ca="1" si="6"/>
        <v/>
      </c>
      <c r="D48" s="29" t="str">
        <f t="shared" ca="1" si="13"/>
        <v/>
      </c>
      <c r="E48" t="str">
        <f ca="1">IF($C48="","",COUNTIFS(Visits[Date],"&gt;="&amp;CalcVisits!$C48,Visits[Date],"&lt;="&amp;$D48))</f>
        <v/>
      </c>
      <c r="F48" t="str">
        <f ca="1">IF($C48="","",COUNTIFS(Visits[Date],"&gt;="&amp;CalcVisits!$C48,Visits[Date],"&lt;="&amp;$D48,Visits[Was an acute script required? ],"Yes"))</f>
        <v/>
      </c>
      <c r="G48" t="str">
        <f ca="1">IF($C48="","",COUNTIFS(Visits[Date],"&gt;="&amp;CalcVisits!$C48,Visits[Date],"&lt;="&amp;$D48,Visits[Did the patient initiate contact with a GP/OOH within 48 hours of home visit? ],"Yes"))</f>
        <v/>
      </c>
      <c r="H48" t="str">
        <f ca="1">IF($C48="","",COUNTIFS(Visits[Date],"&gt;="&amp;CalcVisits!$C48,Visits[Date],"&lt;="&amp;$D48,Visits[Was the patient admitted to hospital within 72 hours of home visit? ],"Yes"))</f>
        <v/>
      </c>
      <c r="I48" t="str">
        <f t="shared" ca="1" si="10"/>
        <v/>
      </c>
      <c r="J48" t="str">
        <f t="shared" ca="1" si="11"/>
        <v/>
      </c>
      <c r="K48" t="str">
        <f t="shared" ca="1" si="12"/>
        <v/>
      </c>
      <c r="L48" t="str">
        <f ca="1">IF(ISTEXT(VLOOKUP(C48,Table3[],7,FALSE)), VLOOKUP(C48,Table3[],7,FALSE),"")</f>
        <v/>
      </c>
      <c r="M48" t="str">
        <f ca="1">IF($C48="","",COUNTIFS(Visits[Date],"&gt;="&amp;CalcVisits!$C48,Visits[Date],"&lt;="&amp;$D48,Visits[Home visit carried out by],Variables!$D$2))</f>
        <v/>
      </c>
      <c r="N48" t="str">
        <f t="shared" ca="1" si="4"/>
        <v/>
      </c>
    </row>
    <row r="49" spans="1:14" x14ac:dyDescent="0.35">
      <c r="A49">
        <f t="shared" si="5"/>
        <v>49</v>
      </c>
      <c r="C49" s="197" t="str">
        <f t="shared" ca="1" si="6"/>
        <v/>
      </c>
      <c r="D49" s="29" t="str">
        <f t="shared" ca="1" si="13"/>
        <v/>
      </c>
      <c r="E49" t="str">
        <f ca="1">IF($C49="","",COUNTIFS(Visits[Date],"&gt;="&amp;CalcVisits!$C49,Visits[Date],"&lt;="&amp;$D49))</f>
        <v/>
      </c>
      <c r="F49" t="str">
        <f ca="1">IF($C49="","",COUNTIFS(Visits[Date],"&gt;="&amp;CalcVisits!$C49,Visits[Date],"&lt;="&amp;$D49,Visits[Was an acute script required? ],"Yes"))</f>
        <v/>
      </c>
      <c r="G49" t="str">
        <f ca="1">IF($C49="","",COUNTIFS(Visits[Date],"&gt;="&amp;CalcVisits!$C49,Visits[Date],"&lt;="&amp;$D49,Visits[Did the patient initiate contact with a GP/OOH within 48 hours of home visit? ],"Yes"))</f>
        <v/>
      </c>
      <c r="H49" t="str">
        <f ca="1">IF($C49="","",COUNTIFS(Visits[Date],"&gt;="&amp;CalcVisits!$C49,Visits[Date],"&lt;="&amp;$D49,Visits[Was the patient admitted to hospital within 72 hours of home visit? ],"Yes"))</f>
        <v/>
      </c>
      <c r="I49" t="str">
        <f t="shared" ca="1" si="10"/>
        <v/>
      </c>
      <c r="J49" t="str">
        <f t="shared" ca="1" si="11"/>
        <v/>
      </c>
      <c r="K49" t="str">
        <f t="shared" ca="1" si="12"/>
        <v/>
      </c>
      <c r="L49" t="str">
        <f ca="1">IF(ISTEXT(VLOOKUP(C49,Table3[],7,FALSE)), VLOOKUP(C49,Table3[],7,FALSE),"")</f>
        <v/>
      </c>
      <c r="M49" t="str">
        <f ca="1">IF($C49="","",COUNTIFS(Visits[Date],"&gt;="&amp;CalcVisits!$C49,Visits[Date],"&lt;="&amp;$D49,Visits[Home visit carried out by],Variables!$D$2))</f>
        <v/>
      </c>
      <c r="N49" t="str">
        <f t="shared" ca="1" si="4"/>
        <v/>
      </c>
    </row>
    <row r="50" spans="1:14" x14ac:dyDescent="0.35">
      <c r="A50">
        <f t="shared" si="5"/>
        <v>50</v>
      </c>
      <c r="C50" s="197" t="str">
        <f t="shared" ca="1" si="6"/>
        <v/>
      </c>
      <c r="D50" s="29" t="str">
        <f t="shared" ca="1" si="13"/>
        <v/>
      </c>
      <c r="E50" t="str">
        <f ca="1">IF($C50="","",COUNTIFS(Visits[Date],"&gt;="&amp;CalcVisits!$C50,Visits[Date],"&lt;="&amp;$D50))</f>
        <v/>
      </c>
      <c r="F50" t="str">
        <f ca="1">IF($C50="","",COUNTIFS(Visits[Date],"&gt;="&amp;CalcVisits!$C50,Visits[Date],"&lt;="&amp;$D50,Visits[Was an acute script required? ],"Yes"))</f>
        <v/>
      </c>
      <c r="G50" t="str">
        <f ca="1">IF($C50="","",COUNTIFS(Visits[Date],"&gt;="&amp;CalcVisits!$C50,Visits[Date],"&lt;="&amp;$D50,Visits[Did the patient initiate contact with a GP/OOH within 48 hours of home visit? ],"Yes"))</f>
        <v/>
      </c>
      <c r="H50" t="str">
        <f ca="1">IF($C50="","",COUNTIFS(Visits[Date],"&gt;="&amp;CalcVisits!$C50,Visits[Date],"&lt;="&amp;$D50,Visits[Was the patient admitted to hospital within 72 hours of home visit? ],"Yes"))</f>
        <v/>
      </c>
      <c r="I50" t="str">
        <f t="shared" ca="1" si="10"/>
        <v/>
      </c>
      <c r="J50" t="str">
        <f t="shared" ca="1" si="11"/>
        <v/>
      </c>
      <c r="K50" t="str">
        <f t="shared" ca="1" si="12"/>
        <v/>
      </c>
      <c r="L50" t="str">
        <f ca="1">IF(ISTEXT(VLOOKUP(C50,Table3[],7,FALSE)), VLOOKUP(C50,Table3[],7,FALSE),"")</f>
        <v/>
      </c>
      <c r="M50" t="str">
        <f ca="1">IF($C50="","",COUNTIFS(Visits[Date],"&gt;="&amp;CalcVisits!$C50,Visits[Date],"&lt;="&amp;$D50,Visits[Home visit carried out by],Variables!$D$2))</f>
        <v/>
      </c>
      <c r="N50" t="str">
        <f t="shared" ca="1" si="4"/>
        <v/>
      </c>
    </row>
    <row r="51" spans="1:14" x14ac:dyDescent="0.35">
      <c r="A51">
        <f t="shared" si="5"/>
        <v>51</v>
      </c>
      <c r="C51" s="197" t="str">
        <f t="shared" ca="1" si="6"/>
        <v/>
      </c>
      <c r="D51" s="29" t="str">
        <f t="shared" ca="1" si="13"/>
        <v/>
      </c>
      <c r="E51" t="str">
        <f ca="1">IF($C51="","",COUNTIFS(Visits[Date],"&gt;="&amp;CalcVisits!$C51,Visits[Date],"&lt;="&amp;$D51))</f>
        <v/>
      </c>
      <c r="F51" t="str">
        <f ca="1">IF($C51="","",COUNTIFS(Visits[Date],"&gt;="&amp;CalcVisits!$C51,Visits[Date],"&lt;="&amp;$D51,Visits[Was an acute script required? ],"Yes"))</f>
        <v/>
      </c>
      <c r="G51" t="str">
        <f ca="1">IF($C51="","",COUNTIFS(Visits[Date],"&gt;="&amp;CalcVisits!$C51,Visits[Date],"&lt;="&amp;$D51,Visits[Did the patient initiate contact with a GP/OOH within 48 hours of home visit? ],"Yes"))</f>
        <v/>
      </c>
      <c r="H51" t="str">
        <f ca="1">IF($C51="","",COUNTIFS(Visits[Date],"&gt;="&amp;CalcVisits!$C51,Visits[Date],"&lt;="&amp;$D51,Visits[Was the patient admitted to hospital within 72 hours of home visit? ],"Yes"))</f>
        <v/>
      </c>
      <c r="I51" t="str">
        <f t="shared" ca="1" si="10"/>
        <v/>
      </c>
      <c r="J51" t="str">
        <f t="shared" ca="1" si="11"/>
        <v/>
      </c>
      <c r="K51" t="str">
        <f t="shared" ca="1" si="12"/>
        <v/>
      </c>
      <c r="L51" t="str">
        <f ca="1">IF(ISTEXT(VLOOKUP(C51,Table3[],7,FALSE)), VLOOKUP(C51,Table3[],7,FALSE),"")</f>
        <v/>
      </c>
      <c r="M51" t="str">
        <f ca="1">IF($C51="","",COUNTIFS(Visits[Date],"&gt;="&amp;CalcVisits!$C51,Visits[Date],"&lt;="&amp;$D51,Visits[Home visit carried out by],Variables!$D$2))</f>
        <v/>
      </c>
      <c r="N51" t="str">
        <f t="shared" ca="1" si="4"/>
        <v/>
      </c>
    </row>
    <row r="52" spans="1:14" x14ac:dyDescent="0.35">
      <c r="A52">
        <f t="shared" si="5"/>
        <v>52</v>
      </c>
      <c r="C52" s="197" t="str">
        <f t="shared" ca="1" si="6"/>
        <v/>
      </c>
      <c r="D52" s="29" t="str">
        <f t="shared" ca="1" si="13"/>
        <v/>
      </c>
      <c r="E52" t="str">
        <f ca="1">IF($C52="","",COUNTIFS(Visits[Date],"&gt;="&amp;CalcVisits!$C52,Visits[Date],"&lt;="&amp;$D52))</f>
        <v/>
      </c>
      <c r="F52" t="str">
        <f ca="1">IF($C52="","",COUNTIFS(Visits[Date],"&gt;="&amp;CalcVisits!$C52,Visits[Date],"&lt;="&amp;$D52,Visits[Was an acute script required? ],"Yes"))</f>
        <v/>
      </c>
      <c r="G52" t="str">
        <f ca="1">IF($C52="","",COUNTIFS(Visits[Date],"&gt;="&amp;CalcVisits!$C52,Visits[Date],"&lt;="&amp;$D52,Visits[Did the patient initiate contact with a GP/OOH within 48 hours of home visit? ],"Yes"))</f>
        <v/>
      </c>
      <c r="H52" t="str">
        <f ca="1">IF($C52="","",COUNTIFS(Visits[Date],"&gt;="&amp;CalcVisits!$C52,Visits[Date],"&lt;="&amp;$D52,Visits[Was the patient admitted to hospital within 72 hours of home visit? ],"Yes"))</f>
        <v/>
      </c>
      <c r="I52" t="str">
        <f t="shared" ca="1" si="10"/>
        <v/>
      </c>
      <c r="J52" t="str">
        <f t="shared" ca="1" si="11"/>
        <v/>
      </c>
      <c r="K52" t="str">
        <f t="shared" ca="1" si="12"/>
        <v/>
      </c>
      <c r="L52" t="str">
        <f ca="1">IF(ISTEXT(VLOOKUP(C52,Table3[],7,FALSE)), VLOOKUP(C52,Table3[],7,FALSE),"")</f>
        <v/>
      </c>
      <c r="M52" t="str">
        <f ca="1">IF($C52="","",COUNTIFS(Visits[Date],"&gt;="&amp;CalcVisits!$C52,Visits[Date],"&lt;="&amp;$D52,Visits[Home visit carried out by],Variables!$D$2))</f>
        <v/>
      </c>
      <c r="N52" t="str">
        <f t="shared" ca="1" si="4"/>
        <v/>
      </c>
    </row>
    <row r="53" spans="1:14" x14ac:dyDescent="0.35">
      <c r="A53">
        <f t="shared" si="5"/>
        <v>53</v>
      </c>
      <c r="C53" s="197" t="str">
        <f t="shared" ca="1" si="6"/>
        <v/>
      </c>
      <c r="D53" s="29" t="str">
        <f t="shared" ca="1" si="13"/>
        <v/>
      </c>
      <c r="E53" t="str">
        <f ca="1">IF($C53="","",COUNTIFS(Visits[Date],"&gt;="&amp;CalcVisits!$C53,Visits[Date],"&lt;="&amp;$D53))</f>
        <v/>
      </c>
      <c r="F53" t="str">
        <f ca="1">IF($C53="","",COUNTIFS(Visits[Date],"&gt;="&amp;CalcVisits!$C53,Visits[Date],"&lt;="&amp;$D53,Visits[Was an acute script required? ],"Yes"))</f>
        <v/>
      </c>
      <c r="G53" t="str">
        <f ca="1">IF($C53="","",COUNTIFS(Visits[Date],"&gt;="&amp;CalcVisits!$C53,Visits[Date],"&lt;="&amp;$D53,Visits[Did the patient initiate contact with a GP/OOH within 48 hours of home visit? ],"Yes"))</f>
        <v/>
      </c>
      <c r="H53" t="str">
        <f ca="1">IF($C53="","",COUNTIFS(Visits[Date],"&gt;="&amp;CalcVisits!$C53,Visits[Date],"&lt;="&amp;$D53,Visits[Was the patient admitted to hospital within 72 hours of home visit? ],"Yes"))</f>
        <v/>
      </c>
      <c r="I53" t="str">
        <f t="shared" ca="1" si="10"/>
        <v/>
      </c>
      <c r="J53" t="str">
        <f t="shared" ca="1" si="11"/>
        <v/>
      </c>
      <c r="K53" t="str">
        <f t="shared" ca="1" si="12"/>
        <v/>
      </c>
      <c r="L53" t="str">
        <f ca="1">IF(ISTEXT(VLOOKUP(C53,Table3[],7,FALSE)), VLOOKUP(C53,Table3[],7,FALSE),"")</f>
        <v/>
      </c>
      <c r="M53" t="str">
        <f ca="1">IF($C53="","",COUNTIFS(Visits[Date],"&gt;="&amp;CalcVisits!$C53,Visits[Date],"&lt;="&amp;$D53,Visits[Home visit carried out by],Variables!$D$2))</f>
        <v/>
      </c>
      <c r="N53" t="str">
        <f t="shared" ca="1" si="4"/>
        <v/>
      </c>
    </row>
    <row r="54" spans="1:14" x14ac:dyDescent="0.35">
      <c r="A54">
        <f t="shared" si="5"/>
        <v>54</v>
      </c>
      <c r="C54" s="197" t="str">
        <f t="shared" ca="1" si="6"/>
        <v/>
      </c>
      <c r="D54" s="29" t="str">
        <f t="shared" ca="1" si="13"/>
        <v/>
      </c>
      <c r="E54" t="str">
        <f ca="1">IF($C54="","",COUNTIFS(Visits[Date],"&gt;="&amp;CalcVisits!$C54,Visits[Date],"&lt;="&amp;$D54))</f>
        <v/>
      </c>
      <c r="F54" t="str">
        <f ca="1">IF($C54="","",COUNTIFS(Visits[Date],"&gt;="&amp;CalcVisits!$C54,Visits[Date],"&lt;="&amp;$D54,Visits[Was an acute script required? ],"Yes"))</f>
        <v/>
      </c>
      <c r="G54" t="str">
        <f ca="1">IF($C54="","",COUNTIFS(Visits[Date],"&gt;="&amp;CalcVisits!$C54,Visits[Date],"&lt;="&amp;$D54,Visits[Did the patient initiate contact with a GP/OOH within 48 hours of home visit? ],"Yes"))</f>
        <v/>
      </c>
      <c r="H54" t="str">
        <f ca="1">IF($C54="","",COUNTIFS(Visits[Date],"&gt;="&amp;CalcVisits!$C54,Visits[Date],"&lt;="&amp;$D54,Visits[Was the patient admitted to hospital within 72 hours of home visit? ],"Yes"))</f>
        <v/>
      </c>
      <c r="I54" t="str">
        <f t="shared" ca="1" si="10"/>
        <v/>
      </c>
      <c r="J54" t="str">
        <f t="shared" ca="1" si="11"/>
        <v/>
      </c>
      <c r="K54" t="str">
        <f t="shared" ca="1" si="12"/>
        <v/>
      </c>
      <c r="L54" t="str">
        <f ca="1">IF(ISTEXT(VLOOKUP(C54,Table3[],7,FALSE)), VLOOKUP(C54,Table3[],7,FALSE),"")</f>
        <v/>
      </c>
      <c r="M54" t="str">
        <f ca="1">IF($C54="","",COUNTIFS(Visits[Date],"&gt;="&amp;CalcVisits!$C54,Visits[Date],"&lt;="&amp;$D54,Visits[Home visit carried out by],Variables!$D$2))</f>
        <v/>
      </c>
      <c r="N54" t="str">
        <f t="shared" ca="1" si="4"/>
        <v/>
      </c>
    </row>
    <row r="55" spans="1:14" x14ac:dyDescent="0.35">
      <c r="A55">
        <f t="shared" si="5"/>
        <v>55</v>
      </c>
      <c r="C55" s="197" t="str">
        <f t="shared" ca="1" si="6"/>
        <v/>
      </c>
      <c r="D55" s="29" t="str">
        <f t="shared" ca="1" si="13"/>
        <v/>
      </c>
      <c r="E55" t="str">
        <f ca="1">IF($C55="","",COUNTIFS(Visits[Date],"&gt;="&amp;CalcVisits!$C55,Visits[Date],"&lt;="&amp;$D55))</f>
        <v/>
      </c>
      <c r="F55" t="str">
        <f ca="1">IF($C55="","",COUNTIFS(Visits[Date],"&gt;="&amp;CalcVisits!$C55,Visits[Date],"&lt;="&amp;$D55,Visits[Was an acute script required? ],"Yes"))</f>
        <v/>
      </c>
      <c r="G55" t="str">
        <f ca="1">IF($C55="","",COUNTIFS(Visits[Date],"&gt;="&amp;CalcVisits!$C55,Visits[Date],"&lt;="&amp;$D55,Visits[Did the patient initiate contact with a GP/OOH within 48 hours of home visit? ],"Yes"))</f>
        <v/>
      </c>
      <c r="H55" t="str">
        <f ca="1">IF($C55="","",COUNTIFS(Visits[Date],"&gt;="&amp;CalcVisits!$C55,Visits[Date],"&lt;="&amp;$D55,Visits[Was the patient admitted to hospital within 72 hours of home visit? ],"Yes"))</f>
        <v/>
      </c>
      <c r="I55" t="str">
        <f t="shared" ca="1" si="10"/>
        <v/>
      </c>
      <c r="J55" t="str">
        <f t="shared" ca="1" si="11"/>
        <v/>
      </c>
      <c r="K55" t="str">
        <f t="shared" ca="1" si="12"/>
        <v/>
      </c>
      <c r="L55" t="str">
        <f ca="1">IF(ISTEXT(VLOOKUP(C55,Table3[],7,FALSE)), VLOOKUP(C55,Table3[],7,FALSE),"")</f>
        <v/>
      </c>
      <c r="M55" t="str">
        <f ca="1">IF($C55="","",COUNTIFS(Visits[Date],"&gt;="&amp;CalcVisits!$C55,Visits[Date],"&lt;="&amp;$D55,Visits[Home visit carried out by],Variables!$D$2))</f>
        <v/>
      </c>
      <c r="N55" t="str">
        <f t="shared" ca="1" si="4"/>
        <v/>
      </c>
    </row>
    <row r="56" spans="1:14" x14ac:dyDescent="0.35">
      <c r="A56">
        <f t="shared" si="5"/>
        <v>56</v>
      </c>
      <c r="C56" s="197" t="str">
        <f t="shared" ca="1" si="6"/>
        <v/>
      </c>
      <c r="D56" s="29" t="str">
        <f t="shared" ca="1" si="13"/>
        <v/>
      </c>
      <c r="E56" t="str">
        <f ca="1">IF($C56="","",COUNTIFS(Visits[Date],"&gt;="&amp;CalcVisits!$C56,Visits[Date],"&lt;="&amp;$D56))</f>
        <v/>
      </c>
      <c r="F56" t="str">
        <f ca="1">IF($C56="","",COUNTIFS(Visits[Date],"&gt;="&amp;CalcVisits!$C56,Visits[Date],"&lt;="&amp;$D56,Visits[Was an acute script required? ],"Yes"))</f>
        <v/>
      </c>
      <c r="G56" t="str">
        <f ca="1">IF($C56="","",COUNTIFS(Visits[Date],"&gt;="&amp;CalcVisits!$C56,Visits[Date],"&lt;="&amp;$D56,Visits[Did the patient initiate contact with a GP/OOH within 48 hours of home visit? ],"Yes"))</f>
        <v/>
      </c>
      <c r="H56" t="str">
        <f ca="1">IF($C56="","",COUNTIFS(Visits[Date],"&gt;="&amp;CalcVisits!$C56,Visits[Date],"&lt;="&amp;$D56,Visits[Was the patient admitted to hospital within 72 hours of home visit? ],"Yes"))</f>
        <v/>
      </c>
      <c r="I56" t="str">
        <f t="shared" ca="1" si="10"/>
        <v/>
      </c>
      <c r="J56" t="str">
        <f t="shared" ca="1" si="11"/>
        <v/>
      </c>
      <c r="K56" t="str">
        <f t="shared" ca="1" si="12"/>
        <v/>
      </c>
      <c r="L56" t="str">
        <f ca="1">IF(ISTEXT(VLOOKUP(C56,Table3[],7,FALSE)), VLOOKUP(C56,Table3[],7,FALSE),"")</f>
        <v/>
      </c>
      <c r="M56" t="str">
        <f ca="1">IF($C56="","",COUNTIFS(Visits[Date],"&gt;="&amp;CalcVisits!$C56,Visits[Date],"&lt;="&amp;$D56,Visits[Home visit carried out by],Variables!$D$2))</f>
        <v/>
      </c>
      <c r="N56" t="str">
        <f t="shared" ca="1" si="4"/>
        <v/>
      </c>
    </row>
    <row r="57" spans="1:14" x14ac:dyDescent="0.35">
      <c r="A57">
        <f t="shared" si="5"/>
        <v>57</v>
      </c>
      <c r="C57" s="197" t="str">
        <f t="shared" ca="1" si="6"/>
        <v/>
      </c>
      <c r="D57" s="29" t="str">
        <f t="shared" ca="1" si="13"/>
        <v/>
      </c>
      <c r="E57" t="str">
        <f ca="1">IF($C57="","",COUNTIFS(Visits[Date],"&gt;="&amp;CalcVisits!$C57,Visits[Date],"&lt;="&amp;$D57))</f>
        <v/>
      </c>
      <c r="F57" t="str">
        <f ca="1">IF($C57="","",COUNTIFS(Visits[Date],"&gt;="&amp;CalcVisits!$C57,Visits[Date],"&lt;="&amp;$D57,Visits[Was an acute script required? ],"Yes"))</f>
        <v/>
      </c>
      <c r="G57" t="str">
        <f ca="1">IF($C57="","",COUNTIFS(Visits[Date],"&gt;="&amp;CalcVisits!$C57,Visits[Date],"&lt;="&amp;$D57,Visits[Did the patient initiate contact with a GP/OOH within 48 hours of home visit? ],"Yes"))</f>
        <v/>
      </c>
      <c r="H57" t="str">
        <f ca="1">IF($C57="","",COUNTIFS(Visits[Date],"&gt;="&amp;CalcVisits!$C57,Visits[Date],"&lt;="&amp;$D57,Visits[Was the patient admitted to hospital within 72 hours of home visit? ],"Yes"))</f>
        <v/>
      </c>
      <c r="I57" t="str">
        <f t="shared" ca="1" si="10"/>
        <v/>
      </c>
      <c r="J57" t="str">
        <f t="shared" ca="1" si="11"/>
        <v/>
      </c>
      <c r="K57" t="str">
        <f t="shared" ca="1" si="12"/>
        <v/>
      </c>
      <c r="L57" t="str">
        <f ca="1">IF(ISTEXT(VLOOKUP(C57,Table3[],7,FALSE)), VLOOKUP(C57,Table3[],7,FALSE),"")</f>
        <v/>
      </c>
      <c r="M57" t="str">
        <f ca="1">IF($C57="","",COUNTIFS(Visits[Date],"&gt;="&amp;CalcVisits!$C57,Visits[Date],"&lt;="&amp;$D57,Visits[Home visit carried out by],Variables!$D$2))</f>
        <v/>
      </c>
      <c r="N57" t="str">
        <f t="shared" ca="1" si="4"/>
        <v/>
      </c>
    </row>
    <row r="58" spans="1:14" x14ac:dyDescent="0.35">
      <c r="A58">
        <f t="shared" si="5"/>
        <v>58</v>
      </c>
      <c r="C58" s="197" t="str">
        <f t="shared" ca="1" si="6"/>
        <v/>
      </c>
      <c r="D58" s="29" t="str">
        <f t="shared" ca="1" si="13"/>
        <v/>
      </c>
      <c r="E58" t="str">
        <f ca="1">IF($C58="","",COUNTIFS(Visits[Date],"&gt;="&amp;CalcVisits!$C58,Visits[Date],"&lt;="&amp;$D58))</f>
        <v/>
      </c>
      <c r="F58" t="str">
        <f ca="1">IF($C58="","",COUNTIFS(Visits[Date],"&gt;="&amp;CalcVisits!$C58,Visits[Date],"&lt;="&amp;$D58,Visits[Was an acute script required? ],"Yes"))</f>
        <v/>
      </c>
      <c r="G58" t="str">
        <f ca="1">IF($C58="","",COUNTIFS(Visits[Date],"&gt;="&amp;CalcVisits!$C58,Visits[Date],"&lt;="&amp;$D58,Visits[Did the patient initiate contact with a GP/OOH within 48 hours of home visit? ],"Yes"))</f>
        <v/>
      </c>
      <c r="H58" t="str">
        <f ca="1">IF($C58="","",COUNTIFS(Visits[Date],"&gt;="&amp;CalcVisits!$C58,Visits[Date],"&lt;="&amp;$D58,Visits[Was the patient admitted to hospital within 72 hours of home visit? ],"Yes"))</f>
        <v/>
      </c>
      <c r="I58" t="str">
        <f t="shared" ca="1" si="10"/>
        <v/>
      </c>
      <c r="J58" t="str">
        <f t="shared" ca="1" si="11"/>
        <v/>
      </c>
      <c r="K58" t="str">
        <f t="shared" ca="1" si="12"/>
        <v/>
      </c>
      <c r="L58" t="str">
        <f ca="1">IF(ISTEXT(VLOOKUP(C58,Table3[],7,FALSE)), VLOOKUP(C58,Table3[],7,FALSE),"")</f>
        <v/>
      </c>
      <c r="M58" t="str">
        <f ca="1">IF($C58="","",COUNTIFS(Visits[Date],"&gt;="&amp;CalcVisits!$C58,Visits[Date],"&lt;="&amp;$D58,Visits[Home visit carried out by],Variables!$D$2))</f>
        <v/>
      </c>
      <c r="N58" t="str">
        <f t="shared" ca="1" si="4"/>
        <v/>
      </c>
    </row>
    <row r="59" spans="1:14" x14ac:dyDescent="0.35">
      <c r="A59">
        <f t="shared" si="5"/>
        <v>59</v>
      </c>
      <c r="C59" s="197" t="str">
        <f t="shared" ca="1" si="6"/>
        <v/>
      </c>
      <c r="D59" s="29" t="str">
        <f t="shared" ca="1" si="13"/>
        <v/>
      </c>
      <c r="E59" t="str">
        <f ca="1">IF($C59="","",COUNTIFS(Visits[Date],"&gt;="&amp;CalcVisits!$C59,Visits[Date],"&lt;="&amp;$D59))</f>
        <v/>
      </c>
      <c r="F59" t="str">
        <f ca="1">IF($C59="","",COUNTIFS(Visits[Date],"&gt;="&amp;CalcVisits!$C59,Visits[Date],"&lt;="&amp;$D59,Visits[Was an acute script required? ],"Yes"))</f>
        <v/>
      </c>
      <c r="G59" t="str">
        <f ca="1">IF($C59="","",COUNTIFS(Visits[Date],"&gt;="&amp;CalcVisits!$C59,Visits[Date],"&lt;="&amp;$D59,Visits[Did the patient initiate contact with a GP/OOH within 48 hours of home visit? ],"Yes"))</f>
        <v/>
      </c>
      <c r="H59" t="str">
        <f ca="1">IF($C59="","",COUNTIFS(Visits[Date],"&gt;="&amp;CalcVisits!$C59,Visits[Date],"&lt;="&amp;$D59,Visits[Was the patient admitted to hospital within 72 hours of home visit? ],"Yes"))</f>
        <v/>
      </c>
      <c r="I59" t="str">
        <f t="shared" ca="1" si="10"/>
        <v/>
      </c>
      <c r="J59" t="str">
        <f t="shared" ca="1" si="11"/>
        <v/>
      </c>
      <c r="K59" t="str">
        <f t="shared" ca="1" si="12"/>
        <v/>
      </c>
      <c r="L59" t="str">
        <f ca="1">IF(ISTEXT(VLOOKUP(C59,Table3[],7,FALSE)), VLOOKUP(C59,Table3[],7,FALSE),"")</f>
        <v/>
      </c>
      <c r="M59" t="str">
        <f ca="1">IF($C59="","",COUNTIFS(Visits[Date],"&gt;="&amp;CalcVisits!$C59,Visits[Date],"&lt;="&amp;$D59,Visits[Home visit carried out by],Variables!$D$2))</f>
        <v/>
      </c>
      <c r="N59" t="str">
        <f t="shared" ca="1" si="4"/>
        <v/>
      </c>
    </row>
    <row r="60" spans="1:14" x14ac:dyDescent="0.35">
      <c r="A60">
        <f t="shared" si="5"/>
        <v>60</v>
      </c>
      <c r="C60" s="197" t="str">
        <f t="shared" ca="1" si="6"/>
        <v/>
      </c>
      <c r="D60" s="29" t="str">
        <f t="shared" ca="1" si="13"/>
        <v/>
      </c>
      <c r="E60" t="str">
        <f ca="1">IF($C60="","",COUNTIFS(Visits[Date],"&gt;="&amp;CalcVisits!$C60,Visits[Date],"&lt;="&amp;$D60))</f>
        <v/>
      </c>
      <c r="F60" t="str">
        <f ca="1">IF($C60="","",COUNTIFS(Visits[Date],"&gt;="&amp;CalcVisits!$C60,Visits[Date],"&lt;="&amp;$D60,Visits[Was an acute script required? ],"Yes"))</f>
        <v/>
      </c>
      <c r="G60" t="str">
        <f ca="1">IF($C60="","",COUNTIFS(Visits[Date],"&gt;="&amp;CalcVisits!$C60,Visits[Date],"&lt;="&amp;$D60,Visits[Did the patient initiate contact with a GP/OOH within 48 hours of home visit? ],"Yes"))</f>
        <v/>
      </c>
      <c r="H60" t="str">
        <f ca="1">IF($C60="","",COUNTIFS(Visits[Date],"&gt;="&amp;CalcVisits!$C60,Visits[Date],"&lt;="&amp;$D60,Visits[Was the patient admitted to hospital within 72 hours of home visit? ],"Yes"))</f>
        <v/>
      </c>
      <c r="I60" t="str">
        <f t="shared" ca="1" si="10"/>
        <v/>
      </c>
      <c r="J60" t="str">
        <f t="shared" ca="1" si="11"/>
        <v/>
      </c>
      <c r="K60" t="str">
        <f t="shared" ca="1" si="12"/>
        <v/>
      </c>
      <c r="L60" t="str">
        <f ca="1">IF(ISTEXT(VLOOKUP(C60,Table3[],7,FALSE)), VLOOKUP(C60,Table3[],7,FALSE),"")</f>
        <v/>
      </c>
      <c r="M60" t="str">
        <f ca="1">IF($C60="","",COUNTIFS(Visits[Date],"&gt;="&amp;CalcVisits!$C60,Visits[Date],"&lt;="&amp;$D60,Visits[Home visit carried out by],Variables!$D$2))</f>
        <v/>
      </c>
      <c r="N60" t="str">
        <f t="shared" ca="1" si="4"/>
        <v/>
      </c>
    </row>
    <row r="61" spans="1:14" x14ac:dyDescent="0.35">
      <c r="A61">
        <f t="shared" si="5"/>
        <v>61</v>
      </c>
      <c r="C61" s="197" t="str">
        <f t="shared" ca="1" si="6"/>
        <v/>
      </c>
      <c r="D61" s="29" t="str">
        <f t="shared" ca="1" si="13"/>
        <v/>
      </c>
      <c r="E61" t="str">
        <f ca="1">IF($C61="","",COUNTIFS(Visits[Date],"&gt;="&amp;CalcVisits!$C61,Visits[Date],"&lt;="&amp;$D61))</f>
        <v/>
      </c>
      <c r="F61" t="str">
        <f ca="1">IF($C61="","",COUNTIFS(Visits[Date],"&gt;="&amp;CalcVisits!$C61,Visits[Date],"&lt;="&amp;$D61,Visits[Was an acute script required? ],"Yes"))</f>
        <v/>
      </c>
      <c r="G61" t="str">
        <f ca="1">IF($C61="","",COUNTIFS(Visits[Date],"&gt;="&amp;CalcVisits!$C61,Visits[Date],"&lt;="&amp;$D61,Visits[Did the patient initiate contact with a GP/OOH within 48 hours of home visit? ],"Yes"))</f>
        <v/>
      </c>
      <c r="H61" t="str">
        <f ca="1">IF($C61="","",COUNTIFS(Visits[Date],"&gt;="&amp;CalcVisits!$C61,Visits[Date],"&lt;="&amp;$D61,Visits[Was the patient admitted to hospital within 72 hours of home visit? ],"Yes"))</f>
        <v/>
      </c>
      <c r="I61" t="str">
        <f t="shared" ca="1" si="10"/>
        <v/>
      </c>
      <c r="J61" t="str">
        <f t="shared" ca="1" si="11"/>
        <v/>
      </c>
      <c r="K61" t="str">
        <f t="shared" ca="1" si="12"/>
        <v/>
      </c>
      <c r="L61" t="str">
        <f ca="1">IF(ISTEXT(VLOOKUP(C61,Table3[],7,FALSE)), VLOOKUP(C61,Table3[],7,FALSE),"")</f>
        <v/>
      </c>
      <c r="M61" t="str">
        <f ca="1">IF($C61="","",COUNTIFS(Visits[Date],"&gt;="&amp;CalcVisits!$C61,Visits[Date],"&lt;="&amp;$D61,Visits[Home visit carried out by],Variables!$D$2))</f>
        <v/>
      </c>
      <c r="N61" t="str">
        <f t="shared" ca="1" si="4"/>
        <v/>
      </c>
    </row>
    <row r="62" spans="1:14" x14ac:dyDescent="0.35">
      <c r="A62">
        <f t="shared" si="5"/>
        <v>62</v>
      </c>
      <c r="C62" s="197" t="str">
        <f t="shared" ca="1" si="6"/>
        <v/>
      </c>
      <c r="D62" s="29" t="str">
        <f t="shared" ca="1" si="13"/>
        <v/>
      </c>
      <c r="E62" t="str">
        <f ca="1">IF($C62="","",COUNTIFS(Visits[Date],"&gt;="&amp;CalcVisits!$C62,Visits[Date],"&lt;="&amp;$D62))</f>
        <v/>
      </c>
      <c r="F62" t="str">
        <f ca="1">IF($C62="","",COUNTIFS(Visits[Date],"&gt;="&amp;CalcVisits!$C62,Visits[Date],"&lt;="&amp;$D62,Visits[Was an acute script required? ],"Yes"))</f>
        <v/>
      </c>
      <c r="G62" t="str">
        <f ca="1">IF($C62="","",COUNTIFS(Visits[Date],"&gt;="&amp;CalcVisits!$C62,Visits[Date],"&lt;="&amp;$D62,Visits[Did the patient initiate contact with a GP/OOH within 48 hours of home visit? ],"Yes"))</f>
        <v/>
      </c>
      <c r="H62" t="str">
        <f ca="1">IF($C62="","",COUNTIFS(Visits[Date],"&gt;="&amp;CalcVisits!$C62,Visits[Date],"&lt;="&amp;$D62,Visits[Was the patient admitted to hospital within 72 hours of home visit? ],"Yes"))</f>
        <v/>
      </c>
      <c r="I62" t="str">
        <f t="shared" ca="1" si="10"/>
        <v/>
      </c>
      <c r="J62" t="str">
        <f t="shared" ca="1" si="11"/>
        <v/>
      </c>
      <c r="K62" t="str">
        <f t="shared" ca="1" si="12"/>
        <v/>
      </c>
      <c r="L62" t="str">
        <f ca="1">IF(ISTEXT(VLOOKUP(C62,Table3[],7,FALSE)), VLOOKUP(C62,Table3[],7,FALSE),"")</f>
        <v/>
      </c>
      <c r="M62" t="str">
        <f ca="1">IF($C62="","",COUNTIFS(Visits[Date],"&gt;="&amp;CalcVisits!$C62,Visits[Date],"&lt;="&amp;$D62,Visits[Home visit carried out by],Variables!$D$2))</f>
        <v/>
      </c>
      <c r="N62" t="str">
        <f t="shared" ca="1" si="4"/>
        <v/>
      </c>
    </row>
    <row r="63" spans="1:14" x14ac:dyDescent="0.35">
      <c r="A63">
        <f t="shared" si="5"/>
        <v>63</v>
      </c>
      <c r="C63" s="197" t="str">
        <f t="shared" ca="1" si="6"/>
        <v/>
      </c>
      <c r="D63" s="29" t="str">
        <f t="shared" ca="1" si="13"/>
        <v/>
      </c>
      <c r="E63" t="str">
        <f ca="1">IF($C63="","",COUNTIFS(Visits[Date],"&gt;="&amp;CalcVisits!$C63,Visits[Date],"&lt;="&amp;$D63))</f>
        <v/>
      </c>
      <c r="F63" t="str">
        <f ca="1">IF($C63="","",COUNTIFS(Visits[Date],"&gt;="&amp;CalcVisits!$C63,Visits[Date],"&lt;="&amp;$D63,Visits[Was an acute script required? ],"Yes"))</f>
        <v/>
      </c>
      <c r="G63" t="str">
        <f ca="1">IF($C63="","",COUNTIFS(Visits[Date],"&gt;="&amp;CalcVisits!$C63,Visits[Date],"&lt;="&amp;$D63,Visits[Did the patient initiate contact with a GP/OOH within 48 hours of home visit? ],"Yes"))</f>
        <v/>
      </c>
      <c r="H63" t="str">
        <f ca="1">IF($C63="","",COUNTIFS(Visits[Date],"&gt;="&amp;CalcVisits!$C63,Visits[Date],"&lt;="&amp;$D63,Visits[Was the patient admitted to hospital within 72 hours of home visit? ],"Yes"))</f>
        <v/>
      </c>
      <c r="I63" t="str">
        <f t="shared" ca="1" si="10"/>
        <v/>
      </c>
      <c r="J63" t="str">
        <f t="shared" ca="1" si="11"/>
        <v/>
      </c>
      <c r="K63" t="str">
        <f t="shared" ca="1" si="12"/>
        <v/>
      </c>
      <c r="L63" t="str">
        <f ca="1">IF(ISTEXT(VLOOKUP(C63,Table3[],7,FALSE)), VLOOKUP(C63,Table3[],7,FALSE),"")</f>
        <v/>
      </c>
      <c r="M63" t="str">
        <f ca="1">IF($C63="","",COUNTIFS(Visits[Date],"&gt;="&amp;CalcVisits!$C63,Visits[Date],"&lt;="&amp;$D63,Visits[Home visit carried out by],Variables!$D$2))</f>
        <v/>
      </c>
      <c r="N63" t="str">
        <f t="shared" ca="1" si="4"/>
        <v/>
      </c>
    </row>
    <row r="64" spans="1:14" x14ac:dyDescent="0.35">
      <c r="A64">
        <f t="shared" si="5"/>
        <v>64</v>
      </c>
      <c r="C64" s="197" t="str">
        <f t="shared" ca="1" si="6"/>
        <v/>
      </c>
      <c r="D64" s="29" t="str">
        <f t="shared" ca="1" si="13"/>
        <v/>
      </c>
      <c r="E64" t="str">
        <f ca="1">IF($C64="","",COUNTIFS(Visits[Date],"&gt;="&amp;CalcVisits!$C64,Visits[Date],"&lt;="&amp;$D64))</f>
        <v/>
      </c>
      <c r="F64" t="str">
        <f ca="1">IF($C64="","",COUNTIFS(Visits[Date],"&gt;="&amp;CalcVisits!$C64,Visits[Date],"&lt;="&amp;$D64,Visits[Was an acute script required? ],"Yes"))</f>
        <v/>
      </c>
      <c r="G64" t="str">
        <f ca="1">IF($C64="","",COUNTIFS(Visits[Date],"&gt;="&amp;CalcVisits!$C64,Visits[Date],"&lt;="&amp;$D64,Visits[Did the patient initiate contact with a GP/OOH within 48 hours of home visit? ],"Yes"))</f>
        <v/>
      </c>
      <c r="H64" t="str">
        <f ca="1">IF($C64="","",COUNTIFS(Visits[Date],"&gt;="&amp;CalcVisits!$C64,Visits[Date],"&lt;="&amp;$D64,Visits[Was the patient admitted to hospital within 72 hours of home visit? ],"Yes"))</f>
        <v/>
      </c>
      <c r="I64" t="str">
        <f t="shared" ca="1" si="10"/>
        <v/>
      </c>
      <c r="J64" t="str">
        <f t="shared" ca="1" si="11"/>
        <v/>
      </c>
      <c r="K64" t="str">
        <f t="shared" ca="1" si="12"/>
        <v/>
      </c>
      <c r="L64" t="str">
        <f ca="1">IF(ISTEXT(VLOOKUP(C64,Table3[],7,FALSE)), VLOOKUP(C64,Table3[],7,FALSE),"")</f>
        <v/>
      </c>
      <c r="M64" t="str">
        <f ca="1">IF($C64="","",COUNTIFS(Visits[Date],"&gt;="&amp;CalcVisits!$C64,Visits[Date],"&lt;="&amp;$D64,Visits[Home visit carried out by],Variables!$D$2))</f>
        <v/>
      </c>
      <c r="N64" t="str">
        <f t="shared" ca="1" si="4"/>
        <v/>
      </c>
    </row>
    <row r="65" spans="1:14" x14ac:dyDescent="0.35">
      <c r="A65">
        <f t="shared" si="5"/>
        <v>65</v>
      </c>
      <c r="C65" s="197" t="str">
        <f t="shared" ca="1" si="6"/>
        <v/>
      </c>
      <c r="D65" s="29" t="str">
        <f t="shared" ca="1" si="13"/>
        <v/>
      </c>
      <c r="E65" t="str">
        <f ca="1">IF($C65="","",COUNTIFS(Visits[Date],"&gt;="&amp;CalcVisits!$C65,Visits[Date],"&lt;="&amp;$D65))</f>
        <v/>
      </c>
      <c r="F65" t="str">
        <f ca="1">IF($C65="","",COUNTIFS(Visits[Date],"&gt;="&amp;CalcVisits!$C65,Visits[Date],"&lt;="&amp;$D65,Visits[Was an acute script required? ],"Yes"))</f>
        <v/>
      </c>
      <c r="G65" t="str">
        <f ca="1">IF($C65="","",COUNTIFS(Visits[Date],"&gt;="&amp;CalcVisits!$C65,Visits[Date],"&lt;="&amp;$D65,Visits[Did the patient initiate contact with a GP/OOH within 48 hours of home visit? ],"Yes"))</f>
        <v/>
      </c>
      <c r="H65" t="str">
        <f ca="1">IF($C65="","",COUNTIFS(Visits[Date],"&gt;="&amp;CalcVisits!$C65,Visits[Date],"&lt;="&amp;$D65,Visits[Was the patient admitted to hospital within 72 hours of home visit? ],"Yes"))</f>
        <v/>
      </c>
      <c r="I65" t="str">
        <f t="shared" ca="1" si="10"/>
        <v/>
      </c>
      <c r="J65" t="str">
        <f t="shared" ca="1" si="11"/>
        <v/>
      </c>
      <c r="K65" t="str">
        <f t="shared" ca="1" si="12"/>
        <v/>
      </c>
      <c r="L65" t="str">
        <f ca="1">IF(ISTEXT(VLOOKUP(C65,Table3[],7,FALSE)), VLOOKUP(C65,Table3[],7,FALSE),"")</f>
        <v/>
      </c>
      <c r="M65" t="str">
        <f ca="1">IF($C65="","",COUNTIFS(Visits[Date],"&gt;="&amp;CalcVisits!$C65,Visits[Date],"&lt;="&amp;$D65,Visits[Home visit carried out by],Variables!$D$2))</f>
        <v/>
      </c>
      <c r="N65" t="str">
        <f t="shared" ca="1" si="4"/>
        <v/>
      </c>
    </row>
    <row r="66" spans="1:14" x14ac:dyDescent="0.35">
      <c r="A66">
        <f t="shared" si="5"/>
        <v>66</v>
      </c>
      <c r="C66" s="197" t="str">
        <f t="shared" ca="1" si="6"/>
        <v/>
      </c>
      <c r="D66" s="29" t="str">
        <f t="shared" ca="1" si="13"/>
        <v/>
      </c>
      <c r="E66" t="str">
        <f ca="1">IF($C66="","",COUNTIFS(Visits[Date],"&gt;="&amp;CalcVisits!$C66,Visits[Date],"&lt;="&amp;$D66))</f>
        <v/>
      </c>
      <c r="F66" t="str">
        <f ca="1">IF($C66="","",COUNTIFS(Visits[Date],"&gt;="&amp;CalcVisits!$C66,Visits[Date],"&lt;="&amp;$D66,Visits[Was an acute script required? ],"Yes"))</f>
        <v/>
      </c>
      <c r="G66" t="str">
        <f ca="1">IF($C66="","",COUNTIFS(Visits[Date],"&gt;="&amp;CalcVisits!$C66,Visits[Date],"&lt;="&amp;$D66,Visits[Did the patient initiate contact with a GP/OOH within 48 hours of home visit? ],"Yes"))</f>
        <v/>
      </c>
      <c r="H66" t="str">
        <f ca="1">IF($C66="","",COUNTIFS(Visits[Date],"&gt;="&amp;CalcVisits!$C66,Visits[Date],"&lt;="&amp;$D66,Visits[Was the patient admitted to hospital within 72 hours of home visit? ],"Yes"))</f>
        <v/>
      </c>
      <c r="I66" t="str">
        <f t="shared" ca="1" si="10"/>
        <v/>
      </c>
      <c r="J66" t="str">
        <f t="shared" ca="1" si="11"/>
        <v/>
      </c>
      <c r="K66" t="str">
        <f t="shared" ca="1" si="12"/>
        <v/>
      </c>
      <c r="L66" t="str">
        <f ca="1">IF(ISTEXT(VLOOKUP(C66,Table3[],7,FALSE)), VLOOKUP(C66,Table3[],7,FALSE),"")</f>
        <v/>
      </c>
      <c r="M66" t="str">
        <f ca="1">IF($C66="","",COUNTIFS(Visits[Date],"&gt;="&amp;CalcVisits!$C66,Visits[Date],"&lt;="&amp;$D66,Visits[Home visit carried out by],Variables!$D$2))</f>
        <v/>
      </c>
      <c r="N66" t="str">
        <f t="shared" ca="1" si="4"/>
        <v/>
      </c>
    </row>
    <row r="67" spans="1:14" x14ac:dyDescent="0.35">
      <c r="A67">
        <f t="shared" si="5"/>
        <v>67</v>
      </c>
      <c r="C67" s="197" t="str">
        <f t="shared" ca="1" si="6"/>
        <v/>
      </c>
      <c r="D67" s="29" t="str">
        <f t="shared" ca="1" si="13"/>
        <v/>
      </c>
      <c r="E67" t="str">
        <f ca="1">IF($C67="","",COUNTIFS(Visits[Date],"&gt;="&amp;CalcVisits!$C67,Visits[Date],"&lt;="&amp;$D67))</f>
        <v/>
      </c>
      <c r="F67" t="str">
        <f ca="1">IF($C67="","",COUNTIFS(Visits[Date],"&gt;="&amp;CalcVisits!$C67,Visits[Date],"&lt;="&amp;$D67,Visits[Was an acute script required? ],"Yes"))</f>
        <v/>
      </c>
      <c r="G67" t="str">
        <f ca="1">IF($C67="","",COUNTIFS(Visits[Date],"&gt;="&amp;CalcVisits!$C67,Visits[Date],"&lt;="&amp;$D67,Visits[Did the patient initiate contact with a GP/OOH within 48 hours of home visit? ],"Yes"))</f>
        <v/>
      </c>
      <c r="H67" t="str">
        <f ca="1">IF($C67="","",COUNTIFS(Visits[Date],"&gt;="&amp;CalcVisits!$C67,Visits[Date],"&lt;="&amp;$D67,Visits[Was the patient admitted to hospital within 72 hours of home visit? ],"Yes"))</f>
        <v/>
      </c>
      <c r="I67" t="str">
        <f t="shared" ca="1" si="10"/>
        <v/>
      </c>
      <c r="J67" t="str">
        <f t="shared" ca="1" si="11"/>
        <v/>
      </c>
      <c r="K67" t="str">
        <f t="shared" ca="1" si="12"/>
        <v/>
      </c>
      <c r="L67" t="str">
        <f ca="1">IF(ISTEXT(VLOOKUP(C67,Table3[],7,FALSE)), VLOOKUP(C67,Table3[],7,FALSE),"")</f>
        <v/>
      </c>
      <c r="M67" t="str">
        <f ca="1">IF($C67="","",COUNTIFS(Visits[Date],"&gt;="&amp;CalcVisits!$C67,Visits[Date],"&lt;="&amp;$D67,Visits[Home visit carried out by],Variables!$D$2))</f>
        <v/>
      </c>
      <c r="N67" t="str">
        <f t="shared" ca="1" si="4"/>
        <v/>
      </c>
    </row>
    <row r="68" spans="1:14" x14ac:dyDescent="0.35">
      <c r="A68">
        <f t="shared" si="5"/>
        <v>68</v>
      </c>
      <c r="C68" s="197" t="str">
        <f t="shared" ca="1" si="6"/>
        <v/>
      </c>
      <c r="D68" s="29" t="str">
        <f t="shared" ca="1" si="13"/>
        <v/>
      </c>
      <c r="E68" t="str">
        <f ca="1">IF($C68="","",COUNTIFS(Visits[Date],"&gt;="&amp;CalcVisits!$C68,Visits[Date],"&lt;="&amp;$D68))</f>
        <v/>
      </c>
      <c r="F68" t="str">
        <f ca="1">IF($C68="","",COUNTIFS(Visits[Date],"&gt;="&amp;CalcVisits!$C68,Visits[Date],"&lt;="&amp;$D68,Visits[Was an acute script required? ],"Yes"))</f>
        <v/>
      </c>
      <c r="G68" t="str">
        <f ca="1">IF($C68="","",COUNTIFS(Visits[Date],"&gt;="&amp;CalcVisits!$C68,Visits[Date],"&lt;="&amp;$D68,Visits[Did the patient initiate contact with a GP/OOH within 48 hours of home visit? ],"Yes"))</f>
        <v/>
      </c>
      <c r="H68" t="str">
        <f ca="1">IF($C68="","",COUNTIFS(Visits[Date],"&gt;="&amp;CalcVisits!$C68,Visits[Date],"&lt;="&amp;$D68,Visits[Was the patient admitted to hospital within 72 hours of home visit? ],"Yes"))</f>
        <v/>
      </c>
      <c r="I68" t="str">
        <f t="shared" ca="1" si="10"/>
        <v/>
      </c>
      <c r="J68" t="str">
        <f t="shared" ca="1" si="11"/>
        <v/>
      </c>
      <c r="K68" t="str">
        <f t="shared" ca="1" si="12"/>
        <v/>
      </c>
      <c r="L68" t="str">
        <f ca="1">IF(ISTEXT(VLOOKUP(C68,Table3[],7,FALSE)), VLOOKUP(C68,Table3[],7,FALSE),"")</f>
        <v/>
      </c>
      <c r="M68" t="str">
        <f ca="1">IF($C68="","",COUNTIFS(Visits[Date],"&gt;="&amp;CalcVisits!$C68,Visits[Date],"&lt;="&amp;$D68,Visits[Home visit carried out by],Variables!$D$2))</f>
        <v/>
      </c>
      <c r="N68" t="str">
        <f t="shared" ca="1" si="4"/>
        <v/>
      </c>
    </row>
    <row r="69" spans="1:14" x14ac:dyDescent="0.35">
      <c r="A69">
        <f t="shared" si="5"/>
        <v>69</v>
      </c>
      <c r="C69" s="197" t="str">
        <f t="shared" ca="1" si="6"/>
        <v/>
      </c>
      <c r="D69" s="29" t="str">
        <f t="shared" ca="1" si="13"/>
        <v/>
      </c>
      <c r="E69" t="str">
        <f ca="1">IF($C69="","",COUNTIFS(Visits[Date],"&gt;="&amp;CalcVisits!$C69,Visits[Date],"&lt;="&amp;$D69))</f>
        <v/>
      </c>
      <c r="F69" t="str">
        <f ca="1">IF($C69="","",COUNTIFS(Visits[Date],"&gt;="&amp;CalcVisits!$C69,Visits[Date],"&lt;="&amp;$D69,Visits[Was an acute script required? ],"Yes"))</f>
        <v/>
      </c>
      <c r="G69" t="str">
        <f ca="1">IF($C69="","",COUNTIFS(Visits[Date],"&gt;="&amp;CalcVisits!$C69,Visits[Date],"&lt;="&amp;$D69,Visits[Did the patient initiate contact with a GP/OOH within 48 hours of home visit? ],"Yes"))</f>
        <v/>
      </c>
      <c r="H69" t="str">
        <f ca="1">IF($C69="","",COUNTIFS(Visits[Date],"&gt;="&amp;CalcVisits!$C69,Visits[Date],"&lt;="&amp;$D69,Visits[Was the patient admitted to hospital within 72 hours of home visit? ],"Yes"))</f>
        <v/>
      </c>
      <c r="I69" t="str">
        <f t="shared" ca="1" si="10"/>
        <v/>
      </c>
      <c r="J69" t="str">
        <f t="shared" ca="1" si="11"/>
        <v/>
      </c>
      <c r="K69" t="str">
        <f t="shared" ca="1" si="12"/>
        <v/>
      </c>
      <c r="L69" t="str">
        <f ca="1">IF(ISTEXT(VLOOKUP(C69,Table3[],7,FALSE)), VLOOKUP(C69,Table3[],7,FALSE),"")</f>
        <v/>
      </c>
      <c r="M69" t="str">
        <f ca="1">IF($C69="","",COUNTIFS(Visits[Date],"&gt;="&amp;CalcVisits!$C69,Visits[Date],"&lt;="&amp;$D69,Visits[Home visit carried out by],Variables!$D$2))</f>
        <v/>
      </c>
      <c r="N69" t="str">
        <f t="shared" ca="1" si="4"/>
        <v/>
      </c>
    </row>
    <row r="70" spans="1:14" x14ac:dyDescent="0.35">
      <c r="A70">
        <f t="shared" si="5"/>
        <v>70</v>
      </c>
      <c r="C70" s="197" t="str">
        <f t="shared" ca="1" si="6"/>
        <v/>
      </c>
      <c r="D70" s="29" t="str">
        <f t="shared" ca="1" si="13"/>
        <v/>
      </c>
      <c r="E70" t="str">
        <f ca="1">IF($C70="","",COUNTIFS(Visits[Date],"&gt;="&amp;CalcVisits!$C70,Visits[Date],"&lt;="&amp;$D70))</f>
        <v/>
      </c>
      <c r="F70" t="str">
        <f ca="1">IF($C70="","",COUNTIFS(Visits[Date],"&gt;="&amp;CalcVisits!$C70,Visits[Date],"&lt;="&amp;$D70,Visits[Was an acute script required? ],"Yes"))</f>
        <v/>
      </c>
      <c r="G70" t="str">
        <f ca="1">IF($C70="","",COUNTIFS(Visits[Date],"&gt;="&amp;CalcVisits!$C70,Visits[Date],"&lt;="&amp;$D70,Visits[Did the patient initiate contact with a GP/OOH within 48 hours of home visit? ],"Yes"))</f>
        <v/>
      </c>
      <c r="H70" t="str">
        <f ca="1">IF($C70="","",COUNTIFS(Visits[Date],"&gt;="&amp;CalcVisits!$C70,Visits[Date],"&lt;="&amp;$D70,Visits[Was the patient admitted to hospital within 72 hours of home visit? ],"Yes"))</f>
        <v/>
      </c>
      <c r="I70" t="str">
        <f t="shared" ca="1" si="10"/>
        <v/>
      </c>
      <c r="J70" t="str">
        <f t="shared" ca="1" si="11"/>
        <v/>
      </c>
      <c r="K70" t="str">
        <f t="shared" ca="1" si="12"/>
        <v/>
      </c>
      <c r="L70" t="str">
        <f ca="1">IF(ISTEXT(VLOOKUP(C70,Table3[],7,FALSE)), VLOOKUP(C70,Table3[],7,FALSE),"")</f>
        <v/>
      </c>
      <c r="M70" t="str">
        <f ca="1">IF($C70="","",COUNTIFS(Visits[Date],"&gt;="&amp;CalcVisits!$C70,Visits[Date],"&lt;="&amp;$D70,Visits[Home visit carried out by],Variables!$D$2))</f>
        <v/>
      </c>
      <c r="N70" t="str">
        <f t="shared" ca="1" si="4"/>
        <v/>
      </c>
    </row>
    <row r="71" spans="1:14" x14ac:dyDescent="0.35">
      <c r="A71">
        <f t="shared" si="5"/>
        <v>71</v>
      </c>
      <c r="C71" s="197" t="str">
        <f t="shared" ca="1" si="6"/>
        <v/>
      </c>
      <c r="D71" s="29" t="str">
        <f t="shared" ca="1" si="13"/>
        <v/>
      </c>
      <c r="E71" t="str">
        <f ca="1">IF($C71="","",COUNTIFS(Visits[Date],"&gt;="&amp;CalcVisits!$C71,Visits[Date],"&lt;="&amp;$D71))</f>
        <v/>
      </c>
      <c r="F71" t="str">
        <f ca="1">IF($C71="","",COUNTIFS(Visits[Date],"&gt;="&amp;CalcVisits!$C71,Visits[Date],"&lt;="&amp;$D71,Visits[Was an acute script required? ],"Yes"))</f>
        <v/>
      </c>
      <c r="G71" t="str">
        <f ca="1">IF($C71="","",COUNTIFS(Visits[Date],"&gt;="&amp;CalcVisits!$C71,Visits[Date],"&lt;="&amp;$D71,Visits[Did the patient initiate contact with a GP/OOH within 48 hours of home visit? ],"Yes"))</f>
        <v/>
      </c>
      <c r="H71" t="str">
        <f ca="1">IF($C71="","",COUNTIFS(Visits[Date],"&gt;="&amp;CalcVisits!$C71,Visits[Date],"&lt;="&amp;$D71,Visits[Was the patient admitted to hospital within 72 hours of home visit? ],"Yes"))</f>
        <v/>
      </c>
      <c r="I71" t="str">
        <f t="shared" ca="1" si="10"/>
        <v/>
      </c>
      <c r="J71" t="str">
        <f t="shared" ca="1" si="11"/>
        <v/>
      </c>
      <c r="K71" t="str">
        <f t="shared" ca="1" si="12"/>
        <v/>
      </c>
      <c r="L71" t="str">
        <f ca="1">IF(ISTEXT(VLOOKUP(C71,Table3[],7,FALSE)), VLOOKUP(C71,Table3[],7,FALSE),"")</f>
        <v/>
      </c>
      <c r="M71" t="str">
        <f ca="1">IF($C71="","",COUNTIFS(Visits[Date],"&gt;="&amp;CalcVisits!$C71,Visits[Date],"&lt;="&amp;$D71,Visits[Home visit carried out by],Variables!$D$2))</f>
        <v/>
      </c>
      <c r="N71" t="str">
        <f t="shared" ca="1" si="4"/>
        <v/>
      </c>
    </row>
    <row r="72" spans="1:14" x14ac:dyDescent="0.35">
      <c r="A72">
        <f t="shared" si="5"/>
        <v>72</v>
      </c>
      <c r="C72" s="197" t="str">
        <f t="shared" ca="1" si="6"/>
        <v/>
      </c>
      <c r="D72" s="29" t="str">
        <f t="shared" ca="1" si="13"/>
        <v/>
      </c>
      <c r="E72" t="str">
        <f ca="1">IF($C72="","",COUNTIFS(Visits[Date],"&gt;="&amp;CalcVisits!$C72,Visits[Date],"&lt;="&amp;$D72))</f>
        <v/>
      </c>
      <c r="F72" t="str">
        <f ca="1">IF($C72="","",COUNTIFS(Visits[Date],"&gt;="&amp;CalcVisits!$C72,Visits[Date],"&lt;="&amp;$D72,Visits[Was an acute script required? ],"Yes"))</f>
        <v/>
      </c>
      <c r="G72" t="str">
        <f ca="1">IF($C72="","",COUNTIFS(Visits[Date],"&gt;="&amp;CalcVisits!$C72,Visits[Date],"&lt;="&amp;$D72,Visits[Did the patient initiate contact with a GP/OOH within 48 hours of home visit? ],"Yes"))</f>
        <v/>
      </c>
      <c r="H72" t="str">
        <f ca="1">IF($C72="","",COUNTIFS(Visits[Date],"&gt;="&amp;CalcVisits!$C72,Visits[Date],"&lt;="&amp;$D72,Visits[Was the patient admitted to hospital within 72 hours of home visit? ],"Yes"))</f>
        <v/>
      </c>
      <c r="I72" t="str">
        <f t="shared" ca="1" si="10"/>
        <v/>
      </c>
      <c r="J72" t="str">
        <f t="shared" ca="1" si="11"/>
        <v/>
      </c>
      <c r="K72" t="str">
        <f t="shared" ca="1" si="12"/>
        <v/>
      </c>
      <c r="L72" t="str">
        <f ca="1">IF(ISTEXT(VLOOKUP(C72,Table3[],7,FALSE)), VLOOKUP(C72,Table3[],7,FALSE),"")</f>
        <v/>
      </c>
      <c r="M72" t="str">
        <f ca="1">IF($C72="","",COUNTIFS(Visits[Date],"&gt;="&amp;CalcVisits!$C72,Visits[Date],"&lt;="&amp;$D72,Visits[Home visit carried out by],Variables!$D$2))</f>
        <v/>
      </c>
      <c r="N72" t="str">
        <f t="shared" ca="1" si="4"/>
        <v/>
      </c>
    </row>
    <row r="73" spans="1:14" x14ac:dyDescent="0.35">
      <c r="A73">
        <f t="shared" si="5"/>
        <v>73</v>
      </c>
      <c r="C73" s="197" t="str">
        <f t="shared" ca="1" si="6"/>
        <v/>
      </c>
      <c r="D73" s="29" t="str">
        <f t="shared" ca="1" si="13"/>
        <v/>
      </c>
      <c r="E73" t="str">
        <f ca="1">IF($C73="","",COUNTIFS(Visits[Date],"&gt;="&amp;CalcVisits!$C73,Visits[Date],"&lt;="&amp;$D73))</f>
        <v/>
      </c>
      <c r="F73" t="str">
        <f ca="1">IF($C73="","",COUNTIFS(Visits[Date],"&gt;="&amp;CalcVisits!$C73,Visits[Date],"&lt;="&amp;$D73,Visits[Was an acute script required? ],"Yes"))</f>
        <v/>
      </c>
      <c r="G73" t="str">
        <f ca="1">IF($C73="","",COUNTIFS(Visits[Date],"&gt;="&amp;CalcVisits!$C73,Visits[Date],"&lt;="&amp;$D73,Visits[Did the patient initiate contact with a GP/OOH within 48 hours of home visit? ],"Yes"))</f>
        <v/>
      </c>
      <c r="H73" t="str">
        <f ca="1">IF($C73="","",COUNTIFS(Visits[Date],"&gt;="&amp;CalcVisits!$C73,Visits[Date],"&lt;="&amp;$D73,Visits[Was the patient admitted to hospital within 72 hours of home visit? ],"Yes"))</f>
        <v/>
      </c>
      <c r="I73" t="str">
        <f t="shared" ca="1" si="10"/>
        <v/>
      </c>
      <c r="J73" t="str">
        <f t="shared" ca="1" si="11"/>
        <v/>
      </c>
      <c r="K73" t="str">
        <f t="shared" ca="1" si="12"/>
        <v/>
      </c>
      <c r="L73" t="str">
        <f ca="1">IF(ISTEXT(VLOOKUP(C73,Table3[],7,FALSE)), VLOOKUP(C73,Table3[],7,FALSE),"")</f>
        <v/>
      </c>
      <c r="M73" t="str">
        <f ca="1">IF($C73="","",COUNTIFS(Visits[Date],"&gt;="&amp;CalcVisits!$C73,Visits[Date],"&lt;="&amp;$D73,Visits[Home visit carried out by],Variables!$D$2))</f>
        <v/>
      </c>
      <c r="N73" t="str">
        <f t="shared" ca="1" si="4"/>
        <v/>
      </c>
    </row>
    <row r="74" spans="1:14" x14ac:dyDescent="0.35">
      <c r="A74">
        <f t="shared" si="5"/>
        <v>74</v>
      </c>
      <c r="C74" s="197" t="str">
        <f t="shared" ca="1" si="6"/>
        <v/>
      </c>
      <c r="D74" s="29" t="str">
        <f t="shared" ca="1" si="13"/>
        <v/>
      </c>
      <c r="E74" t="str">
        <f ca="1">IF($C74="","",COUNTIFS(Visits[Date],"&gt;="&amp;CalcVisits!$C74,Visits[Date],"&lt;="&amp;$D74))</f>
        <v/>
      </c>
      <c r="F74" t="str">
        <f ca="1">IF($C74="","",COUNTIFS(Visits[Date],"&gt;="&amp;CalcVisits!$C74,Visits[Date],"&lt;="&amp;$D74,Visits[Was an acute script required? ],"Yes"))</f>
        <v/>
      </c>
      <c r="G74" t="str">
        <f ca="1">IF($C74="","",COUNTIFS(Visits[Date],"&gt;="&amp;CalcVisits!$C74,Visits[Date],"&lt;="&amp;$D74,Visits[Did the patient initiate contact with a GP/OOH within 48 hours of home visit? ],"Yes"))</f>
        <v/>
      </c>
      <c r="H74" t="str">
        <f ca="1">IF($C74="","",COUNTIFS(Visits[Date],"&gt;="&amp;CalcVisits!$C74,Visits[Date],"&lt;="&amp;$D74,Visits[Was the patient admitted to hospital within 72 hours of home visit? ],"Yes"))</f>
        <v/>
      </c>
      <c r="I74" t="str">
        <f t="shared" ca="1" si="10"/>
        <v/>
      </c>
      <c r="J74" t="str">
        <f t="shared" ca="1" si="11"/>
        <v/>
      </c>
      <c r="K74" t="str">
        <f t="shared" ca="1" si="12"/>
        <v/>
      </c>
      <c r="L74" t="str">
        <f ca="1">IF(ISTEXT(VLOOKUP(C74,Table3[],7,FALSE)), VLOOKUP(C74,Table3[],7,FALSE),"")</f>
        <v/>
      </c>
      <c r="M74" t="str">
        <f ca="1">IF($C74="","",COUNTIFS(Visits[Date],"&gt;="&amp;CalcVisits!$C74,Visits[Date],"&lt;="&amp;$D74,Visits[Home visit carried out by],Variables!$D$2))</f>
        <v/>
      </c>
      <c r="N74" t="str">
        <f t="shared" ca="1" si="4"/>
        <v/>
      </c>
    </row>
    <row r="75" spans="1:14" x14ac:dyDescent="0.35">
      <c r="A75">
        <f t="shared" si="5"/>
        <v>75</v>
      </c>
      <c r="C75" s="197" t="str">
        <f t="shared" ca="1" si="6"/>
        <v/>
      </c>
      <c r="D75" s="29" t="str">
        <f t="shared" ca="1" si="13"/>
        <v/>
      </c>
      <c r="E75" t="str">
        <f ca="1">IF($C75="","",COUNTIFS(Visits[Date],"&gt;="&amp;CalcVisits!$C75,Visits[Date],"&lt;="&amp;$D75))</f>
        <v/>
      </c>
      <c r="F75" t="str">
        <f ca="1">IF($C75="","",COUNTIFS(Visits[Date],"&gt;="&amp;CalcVisits!$C75,Visits[Date],"&lt;="&amp;$D75,Visits[Was an acute script required? ],"Yes"))</f>
        <v/>
      </c>
      <c r="G75" t="str">
        <f ca="1">IF($C75="","",COUNTIFS(Visits[Date],"&gt;="&amp;CalcVisits!$C75,Visits[Date],"&lt;="&amp;$D75,Visits[Did the patient initiate contact with a GP/OOH within 48 hours of home visit? ],"Yes"))</f>
        <v/>
      </c>
      <c r="H75" t="str">
        <f ca="1">IF($C75="","",COUNTIFS(Visits[Date],"&gt;="&amp;CalcVisits!$C75,Visits[Date],"&lt;="&amp;$D75,Visits[Was the patient admitted to hospital within 72 hours of home visit? ],"Yes"))</f>
        <v/>
      </c>
      <c r="I75" t="str">
        <f t="shared" ca="1" si="10"/>
        <v/>
      </c>
      <c r="J75" t="str">
        <f t="shared" ca="1" si="11"/>
        <v/>
      </c>
      <c r="K75" t="str">
        <f t="shared" ca="1" si="12"/>
        <v/>
      </c>
      <c r="L75" t="str">
        <f ca="1">IF(ISTEXT(VLOOKUP(C75,Table3[],7,FALSE)), VLOOKUP(C75,Table3[],7,FALSE),"")</f>
        <v/>
      </c>
      <c r="M75" t="str">
        <f ca="1">IF($C75="","",COUNTIFS(Visits[Date],"&gt;="&amp;CalcVisits!$C75,Visits[Date],"&lt;="&amp;$D75,Visits[Home visit carried out by],Variables!$D$2))</f>
        <v/>
      </c>
      <c r="N75" t="str">
        <f t="shared" ca="1" si="4"/>
        <v/>
      </c>
    </row>
    <row r="76" spans="1:14" x14ac:dyDescent="0.35">
      <c r="A76">
        <f t="shared" si="5"/>
        <v>76</v>
      </c>
      <c r="C76" s="197" t="str">
        <f t="shared" ca="1" si="6"/>
        <v/>
      </c>
      <c r="D76" s="29" t="str">
        <f t="shared" ca="1" si="13"/>
        <v/>
      </c>
      <c r="E76" t="str">
        <f ca="1">IF($C76="","",COUNTIFS(Visits[Date],"&gt;="&amp;CalcVisits!$C76,Visits[Date],"&lt;="&amp;$D76))</f>
        <v/>
      </c>
      <c r="F76" t="str">
        <f ca="1">IF($C76="","",COUNTIFS(Visits[Date],"&gt;="&amp;CalcVisits!$C76,Visits[Date],"&lt;="&amp;$D76,Visits[Was an acute script required? ],"Yes"))</f>
        <v/>
      </c>
      <c r="G76" t="str">
        <f ca="1">IF($C76="","",COUNTIFS(Visits[Date],"&gt;="&amp;CalcVisits!$C76,Visits[Date],"&lt;="&amp;$D76,Visits[Did the patient initiate contact with a GP/OOH within 48 hours of home visit? ],"Yes"))</f>
        <v/>
      </c>
      <c r="H76" t="str">
        <f ca="1">IF($C76="","",COUNTIFS(Visits[Date],"&gt;="&amp;CalcVisits!$C76,Visits[Date],"&lt;="&amp;$D76,Visits[Was the patient admitted to hospital within 72 hours of home visit? ],"Yes"))</f>
        <v/>
      </c>
      <c r="I76" t="str">
        <f t="shared" ca="1" si="10"/>
        <v/>
      </c>
      <c r="J76" t="str">
        <f t="shared" ca="1" si="11"/>
        <v/>
      </c>
      <c r="K76" t="str">
        <f t="shared" ca="1" si="12"/>
        <v/>
      </c>
      <c r="L76" t="str">
        <f ca="1">IF(ISTEXT(VLOOKUP(C76,Table3[],7,FALSE)), VLOOKUP(C76,Table3[],7,FALSE),"")</f>
        <v/>
      </c>
      <c r="M76" t="str">
        <f ca="1">IF($C76="","",COUNTIFS(Visits[Date],"&gt;="&amp;CalcVisits!$C76,Visits[Date],"&lt;="&amp;$D76,Visits[Home visit carried out by],Variables!$D$2))</f>
        <v/>
      </c>
      <c r="N76" t="str">
        <f t="shared" ca="1" si="4"/>
        <v/>
      </c>
    </row>
    <row r="77" spans="1:14" x14ac:dyDescent="0.35">
      <c r="A77">
        <f t="shared" si="5"/>
        <v>77</v>
      </c>
      <c r="C77" s="197" t="str">
        <f t="shared" ca="1" si="6"/>
        <v/>
      </c>
      <c r="D77" s="29" t="str">
        <f t="shared" ca="1" si="13"/>
        <v/>
      </c>
      <c r="E77" t="str">
        <f ca="1">IF($C77="","",COUNTIFS(Visits[Date],"&gt;="&amp;CalcVisits!$C77,Visits[Date],"&lt;="&amp;$D77))</f>
        <v/>
      </c>
      <c r="F77" t="str">
        <f ca="1">IF($C77="","",COUNTIFS(Visits[Date],"&gt;="&amp;CalcVisits!$C77,Visits[Date],"&lt;="&amp;$D77,Visits[Was an acute script required? ],"Yes"))</f>
        <v/>
      </c>
      <c r="G77" t="str">
        <f ca="1">IF($C77="","",COUNTIFS(Visits[Date],"&gt;="&amp;CalcVisits!$C77,Visits[Date],"&lt;="&amp;$D77,Visits[Did the patient initiate contact with a GP/OOH within 48 hours of home visit? ],"Yes"))</f>
        <v/>
      </c>
      <c r="H77" t="str">
        <f ca="1">IF($C77="","",COUNTIFS(Visits[Date],"&gt;="&amp;CalcVisits!$C77,Visits[Date],"&lt;="&amp;$D77,Visits[Was the patient admitted to hospital within 72 hours of home visit? ],"Yes"))</f>
        <v/>
      </c>
      <c r="I77" t="str">
        <f t="shared" ca="1" si="10"/>
        <v/>
      </c>
      <c r="J77" t="str">
        <f t="shared" ca="1" si="11"/>
        <v/>
      </c>
      <c r="K77" t="str">
        <f t="shared" ca="1" si="12"/>
        <v/>
      </c>
      <c r="L77" t="str">
        <f ca="1">IF(ISTEXT(VLOOKUP(C77,Table3[],7,FALSE)), VLOOKUP(C77,Table3[],7,FALSE),"")</f>
        <v/>
      </c>
      <c r="M77" t="str">
        <f ca="1">IF($C77="","",COUNTIFS(Visits[Date],"&gt;="&amp;CalcVisits!$C77,Visits[Date],"&lt;="&amp;$D77,Visits[Home visit carried out by],Variables!$D$2))</f>
        <v/>
      </c>
      <c r="N77" t="str">
        <f t="shared" ca="1" si="4"/>
        <v/>
      </c>
    </row>
    <row r="78" spans="1:14" x14ac:dyDescent="0.35">
      <c r="A78">
        <f t="shared" si="5"/>
        <v>78</v>
      </c>
      <c r="C78" s="197" t="str">
        <f t="shared" ca="1" si="6"/>
        <v/>
      </c>
      <c r="D78" s="29" t="str">
        <f t="shared" ca="1" si="13"/>
        <v/>
      </c>
      <c r="E78" t="str">
        <f ca="1">IF($C78="","",COUNTIFS(Visits[Date],"&gt;="&amp;CalcVisits!$C78,Visits[Date],"&lt;="&amp;$D78))</f>
        <v/>
      </c>
      <c r="F78" t="str">
        <f ca="1">IF($C78="","",COUNTIFS(Visits[Date],"&gt;="&amp;CalcVisits!$C78,Visits[Date],"&lt;="&amp;$D78,Visits[Was an acute script required? ],"Yes"))</f>
        <v/>
      </c>
      <c r="G78" t="str">
        <f ca="1">IF($C78="","",COUNTIFS(Visits[Date],"&gt;="&amp;CalcVisits!$C78,Visits[Date],"&lt;="&amp;$D78,Visits[Did the patient initiate contact with a GP/OOH within 48 hours of home visit? ],"Yes"))</f>
        <v/>
      </c>
      <c r="H78" t="str">
        <f ca="1">IF($C78="","",COUNTIFS(Visits[Date],"&gt;="&amp;CalcVisits!$C78,Visits[Date],"&lt;="&amp;$D78,Visits[Was the patient admitted to hospital within 72 hours of home visit? ],"Yes"))</f>
        <v/>
      </c>
      <c r="I78" t="str">
        <f t="shared" ca="1" si="10"/>
        <v/>
      </c>
      <c r="J78" t="str">
        <f t="shared" ca="1" si="11"/>
        <v/>
      </c>
      <c r="K78" t="str">
        <f t="shared" ca="1" si="12"/>
        <v/>
      </c>
      <c r="L78" t="str">
        <f ca="1">IF(ISTEXT(VLOOKUP(C78,Table3[],7,FALSE)), VLOOKUP(C78,Table3[],7,FALSE),"")</f>
        <v/>
      </c>
      <c r="M78" t="str">
        <f ca="1">IF($C78="","",COUNTIFS(Visits[Date],"&gt;="&amp;CalcVisits!$C78,Visits[Date],"&lt;="&amp;$D78,Visits[Home visit carried out by],Variables!$D$2))</f>
        <v/>
      </c>
      <c r="N78" t="str">
        <f t="shared" ca="1" si="4"/>
        <v/>
      </c>
    </row>
    <row r="79" spans="1:14" x14ac:dyDescent="0.35">
      <c r="A79">
        <f t="shared" si="5"/>
        <v>79</v>
      </c>
      <c r="C79" s="197" t="str">
        <f t="shared" ca="1" si="6"/>
        <v/>
      </c>
      <c r="D79" s="29" t="str">
        <f t="shared" ca="1" si="13"/>
        <v/>
      </c>
      <c r="E79" t="str">
        <f ca="1">IF($C79="","",COUNTIFS(Visits[Date],"&gt;="&amp;CalcVisits!$C79,Visits[Date],"&lt;="&amp;$D79))</f>
        <v/>
      </c>
      <c r="F79" t="str">
        <f ca="1">IF($C79="","",COUNTIFS(Visits[Date],"&gt;="&amp;CalcVisits!$C79,Visits[Date],"&lt;="&amp;$D79,Visits[Was an acute script required? ],"Yes"))</f>
        <v/>
      </c>
      <c r="G79" t="str">
        <f ca="1">IF($C79="","",COUNTIFS(Visits[Date],"&gt;="&amp;CalcVisits!$C79,Visits[Date],"&lt;="&amp;$D79,Visits[Did the patient initiate contact with a GP/OOH within 48 hours of home visit? ],"Yes"))</f>
        <v/>
      </c>
      <c r="H79" t="str">
        <f ca="1">IF($C79="","",COUNTIFS(Visits[Date],"&gt;="&amp;CalcVisits!$C79,Visits[Date],"&lt;="&amp;$D79,Visits[Was the patient admitted to hospital within 72 hours of home visit? ],"Yes"))</f>
        <v/>
      </c>
      <c r="I79" t="str">
        <f t="shared" ca="1" si="10"/>
        <v/>
      </c>
      <c r="J79" t="str">
        <f t="shared" ca="1" si="11"/>
        <v/>
      </c>
      <c r="K79" t="str">
        <f t="shared" ca="1" si="12"/>
        <v/>
      </c>
      <c r="L79" t="str">
        <f ca="1">IF(ISTEXT(VLOOKUP(C79,Table3[],7,FALSE)), VLOOKUP(C79,Table3[],7,FALSE),"")</f>
        <v/>
      </c>
      <c r="M79" t="str">
        <f ca="1">IF($C79="","",COUNTIFS(Visits[Date],"&gt;="&amp;CalcVisits!$C79,Visits[Date],"&lt;="&amp;$D79,Visits[Home visit carried out by],Variables!$D$2))</f>
        <v/>
      </c>
      <c r="N79" t="str">
        <f t="shared" ca="1" si="4"/>
        <v/>
      </c>
    </row>
    <row r="80" spans="1:14" x14ac:dyDescent="0.35">
      <c r="A80">
        <f t="shared" si="5"/>
        <v>80</v>
      </c>
      <c r="C80" s="197" t="str">
        <f t="shared" ca="1" si="6"/>
        <v/>
      </c>
      <c r="D80" s="29" t="str">
        <f t="shared" ca="1" si="13"/>
        <v/>
      </c>
      <c r="E80" t="str">
        <f ca="1">IF($C80="","",COUNTIFS(Visits[Date],"&gt;="&amp;CalcVisits!$C80,Visits[Date],"&lt;="&amp;$D80))</f>
        <v/>
      </c>
      <c r="F80" t="str">
        <f ca="1">IF($C80="","",COUNTIFS(Visits[Date],"&gt;="&amp;CalcVisits!$C80,Visits[Date],"&lt;="&amp;$D80,Visits[Was an acute script required? ],"Yes"))</f>
        <v/>
      </c>
      <c r="G80" t="str">
        <f ca="1">IF($C80="","",COUNTIFS(Visits[Date],"&gt;="&amp;CalcVisits!$C80,Visits[Date],"&lt;="&amp;$D80,Visits[Did the patient initiate contact with a GP/OOH within 48 hours of home visit? ],"Yes"))</f>
        <v/>
      </c>
      <c r="H80" t="str">
        <f ca="1">IF($C80="","",COUNTIFS(Visits[Date],"&gt;="&amp;CalcVisits!$C80,Visits[Date],"&lt;="&amp;$D80,Visits[Was the patient admitted to hospital within 72 hours of home visit? ],"Yes"))</f>
        <v/>
      </c>
      <c r="I80" t="str">
        <f t="shared" ca="1" si="10"/>
        <v/>
      </c>
      <c r="J80" t="str">
        <f t="shared" ca="1" si="11"/>
        <v/>
      </c>
      <c r="K80" t="str">
        <f t="shared" ca="1" si="12"/>
        <v/>
      </c>
      <c r="L80" t="str">
        <f ca="1">IF(ISTEXT(VLOOKUP(C80,Table3[],7,FALSE)), VLOOKUP(C80,Table3[],7,FALSE),"")</f>
        <v/>
      </c>
      <c r="M80" t="str">
        <f ca="1">IF($C80="","",COUNTIFS(Visits[Date],"&gt;="&amp;CalcVisits!$C80,Visits[Date],"&lt;="&amp;$D80,Visits[Home visit carried out by],Variables!$D$2))</f>
        <v/>
      </c>
      <c r="N80" t="str">
        <f t="shared" ca="1" si="4"/>
        <v/>
      </c>
    </row>
    <row r="81" spans="1:14" x14ac:dyDescent="0.35">
      <c r="A81">
        <f t="shared" si="5"/>
        <v>81</v>
      </c>
      <c r="C81" s="197" t="str">
        <f t="shared" ca="1" si="6"/>
        <v/>
      </c>
      <c r="D81" s="29" t="str">
        <f t="shared" ca="1" si="13"/>
        <v/>
      </c>
      <c r="E81" t="str">
        <f ca="1">IF($C81="","",COUNTIFS(Visits[Date],"&gt;="&amp;CalcVisits!$C81,Visits[Date],"&lt;="&amp;$D81))</f>
        <v/>
      </c>
      <c r="F81" t="str">
        <f ca="1">IF($C81="","",COUNTIFS(Visits[Date],"&gt;="&amp;CalcVisits!$C81,Visits[Date],"&lt;="&amp;$D81,Visits[Was an acute script required? ],"Yes"))</f>
        <v/>
      </c>
      <c r="G81" t="str">
        <f ca="1">IF($C81="","",COUNTIFS(Visits[Date],"&gt;="&amp;CalcVisits!$C81,Visits[Date],"&lt;="&amp;$D81,Visits[Did the patient initiate contact with a GP/OOH within 48 hours of home visit? ],"Yes"))</f>
        <v/>
      </c>
      <c r="H81" t="str">
        <f ca="1">IF($C81="","",COUNTIFS(Visits[Date],"&gt;="&amp;CalcVisits!$C81,Visits[Date],"&lt;="&amp;$D81,Visits[Was the patient admitted to hospital within 72 hours of home visit? ],"Yes"))</f>
        <v/>
      </c>
      <c r="I81" t="str">
        <f t="shared" ca="1" si="10"/>
        <v/>
      </c>
      <c r="J81" t="str">
        <f t="shared" ca="1" si="11"/>
        <v/>
      </c>
      <c r="K81" t="str">
        <f t="shared" ca="1" si="12"/>
        <v/>
      </c>
      <c r="L81" t="str">
        <f ca="1">IF(ISTEXT(VLOOKUP(C81,Table3[],7,FALSE)), VLOOKUP(C81,Table3[],7,FALSE),"")</f>
        <v/>
      </c>
      <c r="M81" t="str">
        <f ca="1">IF($C81="","",COUNTIFS(Visits[Date],"&gt;="&amp;CalcVisits!$C81,Visits[Date],"&lt;="&amp;$D81,Visits[Home visit carried out by],Variables!$D$2))</f>
        <v/>
      </c>
      <c r="N81" t="str">
        <f t="shared" ca="1" si="4"/>
        <v/>
      </c>
    </row>
    <row r="82" spans="1:14" x14ac:dyDescent="0.35">
      <c r="A82">
        <f t="shared" si="5"/>
        <v>82</v>
      </c>
      <c r="C82" s="197" t="str">
        <f t="shared" ca="1" si="6"/>
        <v/>
      </c>
      <c r="D82" s="29" t="str">
        <f t="shared" ca="1" si="13"/>
        <v/>
      </c>
      <c r="E82" t="str">
        <f ca="1">IF($C82="","",COUNTIFS(Visits[Date],"&gt;="&amp;CalcVisits!$C82,Visits[Date],"&lt;="&amp;$D82))</f>
        <v/>
      </c>
      <c r="F82" t="str">
        <f ca="1">IF($C82="","",COUNTIFS(Visits[Date],"&gt;="&amp;CalcVisits!$C82,Visits[Date],"&lt;="&amp;$D82,Visits[Was an acute script required? ],"Yes"))</f>
        <v/>
      </c>
      <c r="G82" t="str">
        <f ca="1">IF($C82="","",COUNTIFS(Visits[Date],"&gt;="&amp;CalcVisits!$C82,Visits[Date],"&lt;="&amp;$D82,Visits[Did the patient initiate contact with a GP/OOH within 48 hours of home visit? ],"Yes"))</f>
        <v/>
      </c>
      <c r="H82" t="str">
        <f ca="1">IF($C82="","",COUNTIFS(Visits[Date],"&gt;="&amp;CalcVisits!$C82,Visits[Date],"&lt;="&amp;$D82,Visits[Was the patient admitted to hospital within 72 hours of home visit? ],"Yes"))</f>
        <v/>
      </c>
      <c r="I82" t="str">
        <f t="shared" ca="1" si="10"/>
        <v/>
      </c>
      <c r="J82" t="str">
        <f t="shared" ca="1" si="11"/>
        <v/>
      </c>
      <c r="K82" t="str">
        <f t="shared" ca="1" si="12"/>
        <v/>
      </c>
      <c r="L82" t="str">
        <f ca="1">IF(ISTEXT(VLOOKUP(C82,Table3[],7,FALSE)), VLOOKUP(C82,Table3[],7,FALSE),"")</f>
        <v/>
      </c>
      <c r="M82" t="str">
        <f ca="1">IF($C82="","",COUNTIFS(Visits[Date],"&gt;="&amp;CalcVisits!$C82,Visits[Date],"&lt;="&amp;$D82,Visits[Home visit carried out by],Variables!$D$2))</f>
        <v/>
      </c>
      <c r="N82" t="str">
        <f t="shared" ca="1" si="4"/>
        <v/>
      </c>
    </row>
    <row r="83" spans="1:14" x14ac:dyDescent="0.35">
      <c r="A83">
        <f t="shared" si="5"/>
        <v>83</v>
      </c>
      <c r="C83" s="197" t="str">
        <f t="shared" ca="1" si="6"/>
        <v/>
      </c>
      <c r="D83" s="29" t="str">
        <f t="shared" ca="1" si="13"/>
        <v/>
      </c>
      <c r="E83" t="str">
        <f ca="1">IF($C83="","",COUNTIFS(Visits[Date],"&gt;="&amp;CalcVisits!$C83,Visits[Date],"&lt;="&amp;$D83))</f>
        <v/>
      </c>
      <c r="F83" t="str">
        <f ca="1">IF($C83="","",COUNTIFS(Visits[Date],"&gt;="&amp;CalcVisits!$C83,Visits[Date],"&lt;="&amp;$D83,Visits[Was an acute script required? ],"Yes"))</f>
        <v/>
      </c>
      <c r="G83" t="str">
        <f ca="1">IF($C83="","",COUNTIFS(Visits[Date],"&gt;="&amp;CalcVisits!$C83,Visits[Date],"&lt;="&amp;$D83,Visits[Did the patient initiate contact with a GP/OOH within 48 hours of home visit? ],"Yes"))</f>
        <v/>
      </c>
      <c r="H83" t="str">
        <f ca="1">IF($C83="","",COUNTIFS(Visits[Date],"&gt;="&amp;CalcVisits!$C83,Visits[Date],"&lt;="&amp;$D83,Visits[Was the patient admitted to hospital within 72 hours of home visit? ],"Yes"))</f>
        <v/>
      </c>
      <c r="I83" t="str">
        <f t="shared" ca="1" si="10"/>
        <v/>
      </c>
      <c r="J83" t="str">
        <f t="shared" ca="1" si="11"/>
        <v/>
      </c>
      <c r="K83" t="str">
        <f t="shared" ca="1" si="12"/>
        <v/>
      </c>
      <c r="L83" t="str">
        <f ca="1">IF(ISTEXT(VLOOKUP(C83,Table3[],7,FALSE)), VLOOKUP(C83,Table3[],7,FALSE),"")</f>
        <v/>
      </c>
      <c r="M83" t="str">
        <f ca="1">IF($C83="","",COUNTIFS(Visits[Date],"&gt;="&amp;CalcVisits!$C83,Visits[Date],"&lt;="&amp;$D83,Visits[Home visit carried out by],Variables!$D$2))</f>
        <v/>
      </c>
      <c r="N83" t="str">
        <f t="shared" ca="1" si="4"/>
        <v/>
      </c>
    </row>
    <row r="84" spans="1:14" x14ac:dyDescent="0.35">
      <c r="A84">
        <f t="shared" si="5"/>
        <v>84</v>
      </c>
      <c r="C84" s="197" t="str">
        <f t="shared" ca="1" si="6"/>
        <v/>
      </c>
      <c r="D84" s="29" t="str">
        <f t="shared" ca="1" si="13"/>
        <v/>
      </c>
      <c r="E84" t="str">
        <f ca="1">IF($C84="","",COUNTIFS(Visits[Date],"&gt;="&amp;CalcVisits!$C84,Visits[Date],"&lt;="&amp;$D84))</f>
        <v/>
      </c>
      <c r="F84" t="str">
        <f ca="1">IF($C84="","",COUNTIFS(Visits[Date],"&gt;="&amp;CalcVisits!$C84,Visits[Date],"&lt;="&amp;$D84,Visits[Was an acute script required? ],"Yes"))</f>
        <v/>
      </c>
      <c r="G84" t="str">
        <f ca="1">IF($C84="","",COUNTIFS(Visits[Date],"&gt;="&amp;CalcVisits!$C84,Visits[Date],"&lt;="&amp;$D84,Visits[Did the patient initiate contact with a GP/OOH within 48 hours of home visit? ],"Yes"))</f>
        <v/>
      </c>
      <c r="H84" t="str">
        <f ca="1">IF($C84="","",COUNTIFS(Visits[Date],"&gt;="&amp;CalcVisits!$C84,Visits[Date],"&lt;="&amp;$D84,Visits[Was the patient admitted to hospital within 72 hours of home visit? ],"Yes"))</f>
        <v/>
      </c>
      <c r="I84" t="str">
        <f t="shared" ca="1" si="10"/>
        <v/>
      </c>
      <c r="J84" t="str">
        <f t="shared" ca="1" si="11"/>
        <v/>
      </c>
      <c r="K84" t="str">
        <f t="shared" ca="1" si="12"/>
        <v/>
      </c>
      <c r="L84" t="str">
        <f ca="1">IF(ISTEXT(VLOOKUP(C84,Table3[],7,FALSE)), VLOOKUP(C84,Table3[],7,FALSE),"")</f>
        <v/>
      </c>
      <c r="M84" t="str">
        <f ca="1">IF($C84="","",COUNTIFS(Visits[Date],"&gt;="&amp;CalcVisits!$C84,Visits[Date],"&lt;="&amp;$D84,Visits[Home visit carried out by],Variables!$D$2))</f>
        <v/>
      </c>
      <c r="N84" t="str">
        <f t="shared" ca="1" si="4"/>
        <v/>
      </c>
    </row>
    <row r="85" spans="1:14" x14ac:dyDescent="0.35">
      <c r="A85">
        <f t="shared" si="5"/>
        <v>85</v>
      </c>
      <c r="C85" s="197" t="str">
        <f t="shared" ca="1" si="6"/>
        <v/>
      </c>
      <c r="D85" s="29" t="str">
        <f t="shared" ca="1" si="13"/>
        <v/>
      </c>
      <c r="E85" t="str">
        <f ca="1">IF($C85="","",COUNTIFS(Visits[Date],"&gt;="&amp;CalcVisits!$C85,Visits[Date],"&lt;="&amp;$D85))</f>
        <v/>
      </c>
      <c r="F85" t="str">
        <f ca="1">IF($C85="","",COUNTIFS(Visits[Date],"&gt;="&amp;CalcVisits!$C85,Visits[Date],"&lt;="&amp;$D85,Visits[Was an acute script required? ],"Yes"))</f>
        <v/>
      </c>
      <c r="G85" t="str">
        <f ca="1">IF($C85="","",COUNTIFS(Visits[Date],"&gt;="&amp;CalcVisits!$C85,Visits[Date],"&lt;="&amp;$D85,Visits[Did the patient initiate contact with a GP/OOH within 48 hours of home visit? ],"Yes"))</f>
        <v/>
      </c>
      <c r="H85" t="str">
        <f ca="1">IF($C85="","",COUNTIFS(Visits[Date],"&gt;="&amp;CalcVisits!$C85,Visits[Date],"&lt;="&amp;$D85,Visits[Was the patient admitted to hospital within 72 hours of home visit? ],"Yes"))</f>
        <v/>
      </c>
      <c r="I85" t="str">
        <f t="shared" ca="1" si="10"/>
        <v/>
      </c>
      <c r="J85" t="str">
        <f t="shared" ca="1" si="11"/>
        <v/>
      </c>
      <c r="K85" t="str">
        <f t="shared" ca="1" si="12"/>
        <v/>
      </c>
      <c r="L85" t="str">
        <f ca="1">IF(ISTEXT(VLOOKUP(C85,Table3[],7,FALSE)), VLOOKUP(C85,Table3[],7,FALSE),"")</f>
        <v/>
      </c>
      <c r="M85" t="str">
        <f ca="1">IF($C85="","",COUNTIFS(Visits[Date],"&gt;="&amp;CalcVisits!$C85,Visits[Date],"&lt;="&amp;$D85,Visits[Home visit carried out by],Variables!$D$2))</f>
        <v/>
      </c>
      <c r="N85" t="str">
        <f t="shared" ca="1" si="4"/>
        <v/>
      </c>
    </row>
    <row r="86" spans="1:14" x14ac:dyDescent="0.35">
      <c r="A86">
        <f t="shared" si="5"/>
        <v>86</v>
      </c>
      <c r="C86" s="197" t="str">
        <f t="shared" ca="1" si="6"/>
        <v/>
      </c>
      <c r="D86" s="29" t="str">
        <f t="shared" ca="1" si="13"/>
        <v/>
      </c>
      <c r="E86" t="str">
        <f ca="1">IF($C86="","",COUNTIFS(Visits[Date],"&gt;="&amp;CalcVisits!$C86,Visits[Date],"&lt;="&amp;$D86))</f>
        <v/>
      </c>
      <c r="F86" t="str">
        <f ca="1">IF($C86="","",COUNTIFS(Visits[Date],"&gt;="&amp;CalcVisits!$C86,Visits[Date],"&lt;="&amp;$D86,Visits[Was an acute script required? ],"Yes"))</f>
        <v/>
      </c>
      <c r="G86" t="str">
        <f ca="1">IF($C86="","",COUNTIFS(Visits[Date],"&gt;="&amp;CalcVisits!$C86,Visits[Date],"&lt;="&amp;$D86,Visits[Did the patient initiate contact with a GP/OOH within 48 hours of home visit? ],"Yes"))</f>
        <v/>
      </c>
      <c r="H86" t="str">
        <f ca="1">IF($C86="","",COUNTIFS(Visits[Date],"&gt;="&amp;CalcVisits!$C86,Visits[Date],"&lt;="&amp;$D86,Visits[Was the patient admitted to hospital within 72 hours of home visit? ],"Yes"))</f>
        <v/>
      </c>
      <c r="I86" t="str">
        <f t="shared" ca="1" si="10"/>
        <v/>
      </c>
      <c r="J86" t="str">
        <f t="shared" ca="1" si="11"/>
        <v/>
      </c>
      <c r="K86" t="str">
        <f t="shared" ca="1" si="12"/>
        <v/>
      </c>
      <c r="L86" t="str">
        <f ca="1">IF(ISTEXT(VLOOKUP(C86,Table3[],7,FALSE)), VLOOKUP(C86,Table3[],7,FALSE),"")</f>
        <v/>
      </c>
      <c r="M86" t="str">
        <f ca="1">IF($C86="","",COUNTIFS(Visits[Date],"&gt;="&amp;CalcVisits!$C86,Visits[Date],"&lt;="&amp;$D86,Visits[Home visit carried out by],Variables!$D$2))</f>
        <v/>
      </c>
      <c r="N86" t="str">
        <f t="shared" ref="N86:N149" ca="1" si="14">IF(C86="","",IF(M86=0,0,M86/E86))</f>
        <v/>
      </c>
    </row>
    <row r="87" spans="1:14" x14ac:dyDescent="0.35">
      <c r="A87">
        <f t="shared" ref="A87:A150" si="15">ROW(A87)</f>
        <v>87</v>
      </c>
      <c r="C87" s="197" t="str">
        <f t="shared" ref="C87:C150" ca="1" si="16">IFERROR(IF(A87-21&gt;=$G$16,"",$C$21+7*(A87-21)),"")</f>
        <v/>
      </c>
      <c r="D87" s="29" t="str">
        <f t="shared" ca="1" si="13"/>
        <v/>
      </c>
      <c r="E87" t="str">
        <f ca="1">IF($C87="","",COUNTIFS(Visits[Date],"&gt;="&amp;CalcVisits!$C87,Visits[Date],"&lt;="&amp;$D87))</f>
        <v/>
      </c>
      <c r="F87" t="str">
        <f ca="1">IF($C87="","",COUNTIFS(Visits[Date],"&gt;="&amp;CalcVisits!$C87,Visits[Date],"&lt;="&amp;$D87,Visits[Was an acute script required? ],"Yes"))</f>
        <v/>
      </c>
      <c r="G87" t="str">
        <f ca="1">IF($C87="","",COUNTIFS(Visits[Date],"&gt;="&amp;CalcVisits!$C87,Visits[Date],"&lt;="&amp;$D87,Visits[Did the patient initiate contact with a GP/OOH within 48 hours of home visit? ],"Yes"))</f>
        <v/>
      </c>
      <c r="H87" t="str">
        <f ca="1">IF($C87="","",COUNTIFS(Visits[Date],"&gt;="&amp;CalcVisits!$C87,Visits[Date],"&lt;="&amp;$D87,Visits[Was the patient admitted to hospital within 72 hours of home visit? ],"Yes"))</f>
        <v/>
      </c>
      <c r="I87" t="str">
        <f t="shared" ca="1" si="10"/>
        <v/>
      </c>
      <c r="J87" t="str">
        <f t="shared" ca="1" si="11"/>
        <v/>
      </c>
      <c r="K87" t="str">
        <f t="shared" ca="1" si="12"/>
        <v/>
      </c>
      <c r="L87" t="str">
        <f ca="1">IF(ISTEXT(VLOOKUP(C87,Table3[],7,FALSE)), VLOOKUP(C87,Table3[],7,FALSE),"")</f>
        <v/>
      </c>
      <c r="M87" t="str">
        <f ca="1">IF($C87="","",COUNTIFS(Visits[Date],"&gt;="&amp;CalcVisits!$C87,Visits[Date],"&lt;="&amp;$D87,Visits[Home visit carried out by],Variables!$D$2))</f>
        <v/>
      </c>
      <c r="N87" t="str">
        <f t="shared" ca="1" si="14"/>
        <v/>
      </c>
    </row>
    <row r="88" spans="1:14" x14ac:dyDescent="0.35">
      <c r="A88">
        <f t="shared" si="15"/>
        <v>88</v>
      </c>
      <c r="C88" s="197" t="str">
        <f t="shared" ca="1" si="16"/>
        <v/>
      </c>
      <c r="D88" s="29" t="str">
        <f t="shared" ca="1" si="13"/>
        <v/>
      </c>
      <c r="E88" t="str">
        <f ca="1">IF($C88="","",COUNTIFS(Visits[Date],"&gt;="&amp;CalcVisits!$C88,Visits[Date],"&lt;="&amp;$D88))</f>
        <v/>
      </c>
      <c r="F88" t="str">
        <f ca="1">IF($C88="","",COUNTIFS(Visits[Date],"&gt;="&amp;CalcVisits!$C88,Visits[Date],"&lt;="&amp;$D88,Visits[Was an acute script required? ],"Yes"))</f>
        <v/>
      </c>
      <c r="G88" t="str">
        <f ca="1">IF($C88="","",COUNTIFS(Visits[Date],"&gt;="&amp;CalcVisits!$C88,Visits[Date],"&lt;="&amp;$D88,Visits[Did the patient initiate contact with a GP/OOH within 48 hours of home visit? ],"Yes"))</f>
        <v/>
      </c>
      <c r="H88" t="str">
        <f ca="1">IF($C88="","",COUNTIFS(Visits[Date],"&gt;="&amp;CalcVisits!$C88,Visits[Date],"&lt;="&amp;$D88,Visits[Was the patient admitted to hospital within 72 hours of home visit? ],"Yes"))</f>
        <v/>
      </c>
      <c r="I88" t="str">
        <f t="shared" ca="1" si="10"/>
        <v/>
      </c>
      <c r="J88" t="str">
        <f t="shared" ca="1" si="11"/>
        <v/>
      </c>
      <c r="K88" t="str">
        <f t="shared" ca="1" si="12"/>
        <v/>
      </c>
      <c r="L88" t="str">
        <f ca="1">IF(ISTEXT(VLOOKUP(C88,Table3[],7,FALSE)), VLOOKUP(C88,Table3[],7,FALSE),"")</f>
        <v/>
      </c>
      <c r="M88" t="str">
        <f ca="1">IF($C88="","",COUNTIFS(Visits[Date],"&gt;="&amp;CalcVisits!$C88,Visits[Date],"&lt;="&amp;$D88,Visits[Home visit carried out by],Variables!$D$2))</f>
        <v/>
      </c>
      <c r="N88" t="str">
        <f t="shared" ca="1" si="14"/>
        <v/>
      </c>
    </row>
    <row r="89" spans="1:14" x14ac:dyDescent="0.35">
      <c r="A89">
        <f t="shared" si="15"/>
        <v>89</v>
      </c>
      <c r="C89" s="197" t="str">
        <f t="shared" ca="1" si="16"/>
        <v/>
      </c>
      <c r="D89" s="29" t="str">
        <f t="shared" ca="1" si="13"/>
        <v/>
      </c>
      <c r="E89" t="str">
        <f ca="1">IF($C89="","",COUNTIFS(Visits[Date],"&gt;="&amp;CalcVisits!$C89,Visits[Date],"&lt;="&amp;$D89))</f>
        <v/>
      </c>
      <c r="F89" t="str">
        <f ca="1">IF($C89="","",COUNTIFS(Visits[Date],"&gt;="&amp;CalcVisits!$C89,Visits[Date],"&lt;="&amp;$D89,Visits[Was an acute script required? ],"Yes"))</f>
        <v/>
      </c>
      <c r="G89" t="str">
        <f ca="1">IF($C89="","",COUNTIFS(Visits[Date],"&gt;="&amp;CalcVisits!$C89,Visits[Date],"&lt;="&amp;$D89,Visits[Did the patient initiate contact with a GP/OOH within 48 hours of home visit? ],"Yes"))</f>
        <v/>
      </c>
      <c r="H89" t="str">
        <f ca="1">IF($C89="","",COUNTIFS(Visits[Date],"&gt;="&amp;CalcVisits!$C89,Visits[Date],"&lt;="&amp;$D89,Visits[Was the patient admitted to hospital within 72 hours of home visit? ],"Yes"))</f>
        <v/>
      </c>
      <c r="I89" t="str">
        <f t="shared" ca="1" si="10"/>
        <v/>
      </c>
      <c r="J89" t="str">
        <f t="shared" ca="1" si="11"/>
        <v/>
      </c>
      <c r="K89" t="str">
        <f t="shared" ca="1" si="12"/>
        <v/>
      </c>
      <c r="L89" t="str">
        <f ca="1">IF(ISTEXT(VLOOKUP(C89,Table3[],7,FALSE)), VLOOKUP(C89,Table3[],7,FALSE),"")</f>
        <v/>
      </c>
      <c r="M89" t="str">
        <f ca="1">IF($C89="","",COUNTIFS(Visits[Date],"&gt;="&amp;CalcVisits!$C89,Visits[Date],"&lt;="&amp;$D89,Visits[Home visit carried out by],Variables!$D$2))</f>
        <v/>
      </c>
      <c r="N89" t="str">
        <f t="shared" ca="1" si="14"/>
        <v/>
      </c>
    </row>
    <row r="90" spans="1:14" x14ac:dyDescent="0.35">
      <c r="A90">
        <f t="shared" si="15"/>
        <v>90</v>
      </c>
      <c r="C90" s="197" t="str">
        <f t="shared" ca="1" si="16"/>
        <v/>
      </c>
      <c r="D90" s="29" t="str">
        <f t="shared" ca="1" si="13"/>
        <v/>
      </c>
      <c r="E90" t="str">
        <f ca="1">IF($C90="","",COUNTIFS(Visits[Date],"&gt;="&amp;CalcVisits!$C90,Visits[Date],"&lt;="&amp;$D90))</f>
        <v/>
      </c>
      <c r="F90" t="str">
        <f ca="1">IF($C90="","",COUNTIFS(Visits[Date],"&gt;="&amp;CalcVisits!$C90,Visits[Date],"&lt;="&amp;$D90,Visits[Was an acute script required? ],"Yes"))</f>
        <v/>
      </c>
      <c r="G90" t="str">
        <f ca="1">IF($C90="","",COUNTIFS(Visits[Date],"&gt;="&amp;CalcVisits!$C90,Visits[Date],"&lt;="&amp;$D90,Visits[Did the patient initiate contact with a GP/OOH within 48 hours of home visit? ],"Yes"))</f>
        <v/>
      </c>
      <c r="H90" t="str">
        <f ca="1">IF($C90="","",COUNTIFS(Visits[Date],"&gt;="&amp;CalcVisits!$C90,Visits[Date],"&lt;="&amp;$D90,Visits[Was the patient admitted to hospital within 72 hours of home visit? ],"Yes"))</f>
        <v/>
      </c>
      <c r="I90" t="str">
        <f t="shared" ca="1" si="10"/>
        <v/>
      </c>
      <c r="J90" t="str">
        <f t="shared" ca="1" si="11"/>
        <v/>
      </c>
      <c r="K90" t="str">
        <f t="shared" ca="1" si="12"/>
        <v/>
      </c>
      <c r="L90" t="str">
        <f ca="1">IF(ISTEXT(VLOOKUP(C90,Table3[],7,FALSE)), VLOOKUP(C90,Table3[],7,FALSE),"")</f>
        <v/>
      </c>
      <c r="M90" t="str">
        <f ca="1">IF($C90="","",COUNTIFS(Visits[Date],"&gt;="&amp;CalcVisits!$C90,Visits[Date],"&lt;="&amp;$D90,Visits[Home visit carried out by],Variables!$D$2))</f>
        <v/>
      </c>
      <c r="N90" t="str">
        <f t="shared" ca="1" si="14"/>
        <v/>
      </c>
    </row>
    <row r="91" spans="1:14" x14ac:dyDescent="0.35">
      <c r="A91">
        <f t="shared" si="15"/>
        <v>91</v>
      </c>
      <c r="C91" s="197" t="str">
        <f t="shared" ca="1" si="16"/>
        <v/>
      </c>
      <c r="D91" s="29" t="str">
        <f t="shared" ca="1" si="13"/>
        <v/>
      </c>
      <c r="E91" t="str">
        <f ca="1">IF($C91="","",COUNTIFS(Visits[Date],"&gt;="&amp;CalcVisits!$C91,Visits[Date],"&lt;="&amp;$D91))</f>
        <v/>
      </c>
      <c r="F91" t="str">
        <f ca="1">IF($C91="","",COUNTIFS(Visits[Date],"&gt;="&amp;CalcVisits!$C91,Visits[Date],"&lt;="&amp;$D91,Visits[Was an acute script required? ],"Yes"))</f>
        <v/>
      </c>
      <c r="G91" t="str">
        <f ca="1">IF($C91="","",COUNTIFS(Visits[Date],"&gt;="&amp;CalcVisits!$C91,Visits[Date],"&lt;="&amp;$D91,Visits[Did the patient initiate contact with a GP/OOH within 48 hours of home visit? ],"Yes"))</f>
        <v/>
      </c>
      <c r="H91" t="str">
        <f ca="1">IF($C91="","",COUNTIFS(Visits[Date],"&gt;="&amp;CalcVisits!$C91,Visits[Date],"&lt;="&amp;$D91,Visits[Was the patient admitted to hospital within 72 hours of home visit? ],"Yes"))</f>
        <v/>
      </c>
      <c r="I91" t="str">
        <f t="shared" ca="1" si="10"/>
        <v/>
      </c>
      <c r="J91" t="str">
        <f t="shared" ca="1" si="11"/>
        <v/>
      </c>
      <c r="K91" t="str">
        <f t="shared" ca="1" si="12"/>
        <v/>
      </c>
      <c r="L91" t="str">
        <f ca="1">IF(ISTEXT(VLOOKUP(C91,Table3[],7,FALSE)), VLOOKUP(C91,Table3[],7,FALSE),"")</f>
        <v/>
      </c>
      <c r="M91" t="str">
        <f ca="1">IF($C91="","",COUNTIFS(Visits[Date],"&gt;="&amp;CalcVisits!$C91,Visits[Date],"&lt;="&amp;$D91,Visits[Home visit carried out by],Variables!$D$2))</f>
        <v/>
      </c>
      <c r="N91" t="str">
        <f t="shared" ca="1" si="14"/>
        <v/>
      </c>
    </row>
    <row r="92" spans="1:14" x14ac:dyDescent="0.35">
      <c r="A92">
        <f t="shared" si="15"/>
        <v>92</v>
      </c>
      <c r="C92" s="197" t="str">
        <f t="shared" ca="1" si="16"/>
        <v/>
      </c>
      <c r="D92" s="29" t="str">
        <f t="shared" ca="1" si="13"/>
        <v/>
      </c>
      <c r="E92" t="str">
        <f ca="1">IF($C92="","",COUNTIFS(Visits[Date],"&gt;="&amp;CalcVisits!$C92,Visits[Date],"&lt;="&amp;$D92))</f>
        <v/>
      </c>
      <c r="F92" t="str">
        <f ca="1">IF($C92="","",COUNTIFS(Visits[Date],"&gt;="&amp;CalcVisits!$C92,Visits[Date],"&lt;="&amp;$D92,Visits[Was an acute script required? ],"Yes"))</f>
        <v/>
      </c>
      <c r="G92" t="str">
        <f ca="1">IF($C92="","",COUNTIFS(Visits[Date],"&gt;="&amp;CalcVisits!$C92,Visits[Date],"&lt;="&amp;$D92,Visits[Did the patient initiate contact with a GP/OOH within 48 hours of home visit? ],"Yes"))</f>
        <v/>
      </c>
      <c r="H92" t="str">
        <f ca="1">IF($C92="","",COUNTIFS(Visits[Date],"&gt;="&amp;CalcVisits!$C92,Visits[Date],"&lt;="&amp;$D92,Visits[Was the patient admitted to hospital within 72 hours of home visit? ],"Yes"))</f>
        <v/>
      </c>
      <c r="I92" t="str">
        <f t="shared" ca="1" si="10"/>
        <v/>
      </c>
      <c r="J92" t="str">
        <f t="shared" ca="1" si="11"/>
        <v/>
      </c>
      <c r="K92" t="str">
        <f t="shared" ca="1" si="12"/>
        <v/>
      </c>
      <c r="L92" t="str">
        <f ca="1">IF(ISTEXT(VLOOKUP(C92,Table3[],7,FALSE)), VLOOKUP(C92,Table3[],7,FALSE),"")</f>
        <v/>
      </c>
      <c r="M92" t="str">
        <f ca="1">IF($C92="","",COUNTIFS(Visits[Date],"&gt;="&amp;CalcVisits!$C92,Visits[Date],"&lt;="&amp;$D92,Visits[Home visit carried out by],Variables!$D$2))</f>
        <v/>
      </c>
      <c r="N92" t="str">
        <f t="shared" ca="1" si="14"/>
        <v/>
      </c>
    </row>
    <row r="93" spans="1:14" x14ac:dyDescent="0.35">
      <c r="A93">
        <f t="shared" si="15"/>
        <v>93</v>
      </c>
      <c r="C93" s="197" t="str">
        <f t="shared" ca="1" si="16"/>
        <v/>
      </c>
      <c r="D93" s="29" t="str">
        <f t="shared" ca="1" si="13"/>
        <v/>
      </c>
      <c r="E93" t="str">
        <f ca="1">IF($C93="","",COUNTIFS(Visits[Date],"&gt;="&amp;CalcVisits!$C93,Visits[Date],"&lt;="&amp;$D93))</f>
        <v/>
      </c>
      <c r="F93" t="str">
        <f ca="1">IF($C93="","",COUNTIFS(Visits[Date],"&gt;="&amp;CalcVisits!$C93,Visits[Date],"&lt;="&amp;$D93,Visits[Was an acute script required? ],"Yes"))</f>
        <v/>
      </c>
      <c r="G93" t="str">
        <f ca="1">IF($C93="","",COUNTIFS(Visits[Date],"&gt;="&amp;CalcVisits!$C93,Visits[Date],"&lt;="&amp;$D93,Visits[Did the patient initiate contact with a GP/OOH within 48 hours of home visit? ],"Yes"))</f>
        <v/>
      </c>
      <c r="H93" t="str">
        <f ca="1">IF($C93="","",COUNTIFS(Visits[Date],"&gt;="&amp;CalcVisits!$C93,Visits[Date],"&lt;="&amp;$D93,Visits[Was the patient admitted to hospital within 72 hours of home visit? ],"Yes"))</f>
        <v/>
      </c>
      <c r="I93" t="str">
        <f t="shared" ca="1" si="10"/>
        <v/>
      </c>
      <c r="J93" t="str">
        <f t="shared" ca="1" si="11"/>
        <v/>
      </c>
      <c r="K93" t="str">
        <f t="shared" ca="1" si="12"/>
        <v/>
      </c>
      <c r="L93" t="str">
        <f ca="1">IF(ISTEXT(VLOOKUP(C93,Table3[],7,FALSE)), VLOOKUP(C93,Table3[],7,FALSE),"")</f>
        <v/>
      </c>
      <c r="M93" t="str">
        <f ca="1">IF($C93="","",COUNTIFS(Visits[Date],"&gt;="&amp;CalcVisits!$C93,Visits[Date],"&lt;="&amp;$D93,Visits[Home visit carried out by],Variables!$D$2))</f>
        <v/>
      </c>
      <c r="N93" t="str">
        <f t="shared" ca="1" si="14"/>
        <v/>
      </c>
    </row>
    <row r="94" spans="1:14" x14ac:dyDescent="0.35">
      <c r="A94">
        <f t="shared" si="15"/>
        <v>94</v>
      </c>
      <c r="C94" s="197" t="str">
        <f t="shared" ca="1" si="16"/>
        <v/>
      </c>
      <c r="D94" s="29" t="str">
        <f t="shared" ca="1" si="13"/>
        <v/>
      </c>
      <c r="E94" t="str">
        <f ca="1">IF($C94="","",COUNTIFS(Visits[Date],"&gt;="&amp;CalcVisits!$C94,Visits[Date],"&lt;="&amp;$D94))</f>
        <v/>
      </c>
      <c r="F94" t="str">
        <f ca="1">IF($C94="","",COUNTIFS(Visits[Date],"&gt;="&amp;CalcVisits!$C94,Visits[Date],"&lt;="&amp;$D94,Visits[Was an acute script required? ],"Yes"))</f>
        <v/>
      </c>
      <c r="G94" t="str">
        <f ca="1">IF($C94="","",COUNTIFS(Visits[Date],"&gt;="&amp;CalcVisits!$C94,Visits[Date],"&lt;="&amp;$D94,Visits[Did the patient initiate contact with a GP/OOH within 48 hours of home visit? ],"Yes"))</f>
        <v/>
      </c>
      <c r="H94" t="str">
        <f ca="1">IF($C94="","",COUNTIFS(Visits[Date],"&gt;="&amp;CalcVisits!$C94,Visits[Date],"&lt;="&amp;$D94,Visits[Was the patient admitted to hospital within 72 hours of home visit? ],"Yes"))</f>
        <v/>
      </c>
      <c r="I94" t="str">
        <f t="shared" ca="1" si="10"/>
        <v/>
      </c>
      <c r="J94" t="str">
        <f t="shared" ca="1" si="11"/>
        <v/>
      </c>
      <c r="K94" t="str">
        <f t="shared" ca="1" si="12"/>
        <v/>
      </c>
      <c r="L94" t="str">
        <f ca="1">IF(ISTEXT(VLOOKUP(C94,Table3[],7,FALSE)), VLOOKUP(C94,Table3[],7,FALSE),"")</f>
        <v/>
      </c>
      <c r="M94" t="str">
        <f ca="1">IF($C94="","",COUNTIFS(Visits[Date],"&gt;="&amp;CalcVisits!$C94,Visits[Date],"&lt;="&amp;$D94,Visits[Home visit carried out by],Variables!$D$2))</f>
        <v/>
      </c>
      <c r="N94" t="str">
        <f t="shared" ca="1" si="14"/>
        <v/>
      </c>
    </row>
    <row r="95" spans="1:14" x14ac:dyDescent="0.35">
      <c r="A95">
        <f t="shared" si="15"/>
        <v>95</v>
      </c>
      <c r="C95" s="197" t="str">
        <f t="shared" ca="1" si="16"/>
        <v/>
      </c>
      <c r="D95" s="29" t="str">
        <f t="shared" ca="1" si="13"/>
        <v/>
      </c>
      <c r="E95" t="str">
        <f ca="1">IF($C95="","",COUNTIFS(Visits[Date],"&gt;="&amp;CalcVisits!$C95,Visits[Date],"&lt;="&amp;$D95))</f>
        <v/>
      </c>
      <c r="F95" t="str">
        <f ca="1">IF($C95="","",COUNTIFS(Visits[Date],"&gt;="&amp;CalcVisits!$C95,Visits[Date],"&lt;="&amp;$D95,Visits[Was an acute script required? ],"Yes"))</f>
        <v/>
      </c>
      <c r="G95" t="str">
        <f ca="1">IF($C95="","",COUNTIFS(Visits[Date],"&gt;="&amp;CalcVisits!$C95,Visits[Date],"&lt;="&amp;$D95,Visits[Did the patient initiate contact with a GP/OOH within 48 hours of home visit? ],"Yes"))</f>
        <v/>
      </c>
      <c r="H95" t="str">
        <f ca="1">IF($C95="","",COUNTIFS(Visits[Date],"&gt;="&amp;CalcVisits!$C95,Visits[Date],"&lt;="&amp;$D95,Visits[Was the patient admitted to hospital within 72 hours of home visit? ],"Yes"))</f>
        <v/>
      </c>
      <c r="I95" t="str">
        <f t="shared" ca="1" si="10"/>
        <v/>
      </c>
      <c r="J95" t="str">
        <f t="shared" ca="1" si="11"/>
        <v/>
      </c>
      <c r="K95" t="str">
        <f t="shared" ca="1" si="12"/>
        <v/>
      </c>
      <c r="L95" t="str">
        <f ca="1">IF(ISTEXT(VLOOKUP(C95,Table3[],7,FALSE)), VLOOKUP(C95,Table3[],7,FALSE),"")</f>
        <v/>
      </c>
      <c r="M95" t="str">
        <f ca="1">IF($C95="","",COUNTIFS(Visits[Date],"&gt;="&amp;CalcVisits!$C95,Visits[Date],"&lt;="&amp;$D95,Visits[Home visit carried out by],Variables!$D$2))</f>
        <v/>
      </c>
      <c r="N95" t="str">
        <f t="shared" ca="1" si="14"/>
        <v/>
      </c>
    </row>
    <row r="96" spans="1:14" x14ac:dyDescent="0.35">
      <c r="A96">
        <f t="shared" si="15"/>
        <v>96</v>
      </c>
      <c r="C96" s="197" t="str">
        <f t="shared" ca="1" si="16"/>
        <v/>
      </c>
      <c r="D96" s="29" t="str">
        <f t="shared" ca="1" si="13"/>
        <v/>
      </c>
      <c r="E96" t="str">
        <f ca="1">IF($C96="","",COUNTIFS(Visits[Date],"&gt;="&amp;CalcVisits!$C96,Visits[Date],"&lt;="&amp;$D96))</f>
        <v/>
      </c>
      <c r="F96" t="str">
        <f ca="1">IF($C96="","",COUNTIFS(Visits[Date],"&gt;="&amp;CalcVisits!$C96,Visits[Date],"&lt;="&amp;$D96,Visits[Was an acute script required? ],"Yes"))</f>
        <v/>
      </c>
      <c r="G96" t="str">
        <f ca="1">IF($C96="","",COUNTIFS(Visits[Date],"&gt;="&amp;CalcVisits!$C96,Visits[Date],"&lt;="&amp;$D96,Visits[Did the patient initiate contact with a GP/OOH within 48 hours of home visit? ],"Yes"))</f>
        <v/>
      </c>
      <c r="H96" t="str">
        <f ca="1">IF($C96="","",COUNTIFS(Visits[Date],"&gt;="&amp;CalcVisits!$C96,Visits[Date],"&lt;="&amp;$D96,Visits[Was the patient admitted to hospital within 72 hours of home visit? ],"Yes"))</f>
        <v/>
      </c>
      <c r="I96" t="str">
        <f t="shared" ca="1" si="10"/>
        <v/>
      </c>
      <c r="J96" t="str">
        <f t="shared" ca="1" si="11"/>
        <v/>
      </c>
      <c r="K96" t="str">
        <f t="shared" ca="1" si="12"/>
        <v/>
      </c>
      <c r="L96" t="str">
        <f ca="1">IF(ISTEXT(VLOOKUP(C96,Table3[],7,FALSE)), VLOOKUP(C96,Table3[],7,FALSE),"")</f>
        <v/>
      </c>
      <c r="M96" t="str">
        <f ca="1">IF($C96="","",COUNTIFS(Visits[Date],"&gt;="&amp;CalcVisits!$C96,Visits[Date],"&lt;="&amp;$D96,Visits[Home visit carried out by],Variables!$D$2))</f>
        <v/>
      </c>
      <c r="N96" t="str">
        <f t="shared" ca="1" si="14"/>
        <v/>
      </c>
    </row>
    <row r="97" spans="1:14" x14ac:dyDescent="0.35">
      <c r="A97">
        <f t="shared" si="15"/>
        <v>97</v>
      </c>
      <c r="C97" s="197" t="str">
        <f t="shared" ca="1" si="16"/>
        <v/>
      </c>
      <c r="D97" s="29" t="str">
        <f t="shared" ca="1" si="13"/>
        <v/>
      </c>
      <c r="E97" t="str">
        <f ca="1">IF($C97="","",COUNTIFS(Visits[Date],"&gt;="&amp;CalcVisits!$C97,Visits[Date],"&lt;="&amp;$D97))</f>
        <v/>
      </c>
      <c r="F97" t="str">
        <f ca="1">IF($C97="","",COUNTIFS(Visits[Date],"&gt;="&amp;CalcVisits!$C97,Visits[Date],"&lt;="&amp;$D97,Visits[Was an acute script required? ],"Yes"))</f>
        <v/>
      </c>
      <c r="G97" t="str">
        <f ca="1">IF($C97="","",COUNTIFS(Visits[Date],"&gt;="&amp;CalcVisits!$C97,Visits[Date],"&lt;="&amp;$D97,Visits[Did the patient initiate contact with a GP/OOH within 48 hours of home visit? ],"Yes"))</f>
        <v/>
      </c>
      <c r="H97" t="str">
        <f ca="1">IF($C97="","",COUNTIFS(Visits[Date],"&gt;="&amp;CalcVisits!$C97,Visits[Date],"&lt;="&amp;$D97,Visits[Was the patient admitted to hospital within 72 hours of home visit? ],"Yes"))</f>
        <v/>
      </c>
      <c r="I97" t="str">
        <f t="shared" ca="1" si="10"/>
        <v/>
      </c>
      <c r="J97" t="str">
        <f t="shared" ca="1" si="11"/>
        <v/>
      </c>
      <c r="K97" t="str">
        <f t="shared" ca="1" si="12"/>
        <v/>
      </c>
      <c r="L97" t="str">
        <f ca="1">IF(ISTEXT(VLOOKUP(C97,Table3[],7,FALSE)), VLOOKUP(C97,Table3[],7,FALSE),"")</f>
        <v/>
      </c>
      <c r="M97" t="str">
        <f ca="1">IF($C97="","",COUNTIFS(Visits[Date],"&gt;="&amp;CalcVisits!$C97,Visits[Date],"&lt;="&amp;$D97,Visits[Home visit carried out by],Variables!$D$2))</f>
        <v/>
      </c>
      <c r="N97" t="str">
        <f t="shared" ca="1" si="14"/>
        <v/>
      </c>
    </row>
    <row r="98" spans="1:14" x14ac:dyDescent="0.35">
      <c r="A98">
        <f t="shared" si="15"/>
        <v>98</v>
      </c>
      <c r="C98" s="197" t="str">
        <f t="shared" ca="1" si="16"/>
        <v/>
      </c>
      <c r="D98" s="29" t="str">
        <f t="shared" ca="1" si="13"/>
        <v/>
      </c>
      <c r="E98" t="str">
        <f ca="1">IF($C98="","",COUNTIFS(Visits[Date],"&gt;="&amp;CalcVisits!$C98,Visits[Date],"&lt;="&amp;$D98))</f>
        <v/>
      </c>
      <c r="F98" t="str">
        <f ca="1">IF($C98="","",COUNTIFS(Visits[Date],"&gt;="&amp;CalcVisits!$C98,Visits[Date],"&lt;="&amp;$D98,Visits[Was an acute script required? ],"Yes"))</f>
        <v/>
      </c>
      <c r="G98" t="str">
        <f ca="1">IF($C98="","",COUNTIFS(Visits[Date],"&gt;="&amp;CalcVisits!$C98,Visits[Date],"&lt;="&amp;$D98,Visits[Did the patient initiate contact with a GP/OOH within 48 hours of home visit? ],"Yes"))</f>
        <v/>
      </c>
      <c r="H98" t="str">
        <f ca="1">IF($C98="","",COUNTIFS(Visits[Date],"&gt;="&amp;CalcVisits!$C98,Visits[Date],"&lt;="&amp;$D98,Visits[Was the patient admitted to hospital within 72 hours of home visit? ],"Yes"))</f>
        <v/>
      </c>
      <c r="I98" t="str">
        <f t="shared" ca="1" si="10"/>
        <v/>
      </c>
      <c r="J98" t="str">
        <f t="shared" ca="1" si="11"/>
        <v/>
      </c>
      <c r="K98" t="str">
        <f t="shared" ca="1" si="12"/>
        <v/>
      </c>
      <c r="L98" t="str">
        <f ca="1">IF(ISTEXT(VLOOKUP(C98,Table3[],7,FALSE)), VLOOKUP(C98,Table3[],7,FALSE),"")</f>
        <v/>
      </c>
      <c r="M98" t="str">
        <f ca="1">IF($C98="","",COUNTIFS(Visits[Date],"&gt;="&amp;CalcVisits!$C98,Visits[Date],"&lt;="&amp;$D98,Visits[Home visit carried out by],Variables!$D$2))</f>
        <v/>
      </c>
      <c r="N98" t="str">
        <f t="shared" ca="1" si="14"/>
        <v/>
      </c>
    </row>
    <row r="99" spans="1:14" x14ac:dyDescent="0.35">
      <c r="A99">
        <f t="shared" si="15"/>
        <v>99</v>
      </c>
      <c r="C99" s="197" t="str">
        <f t="shared" ca="1" si="16"/>
        <v/>
      </c>
      <c r="D99" s="29" t="str">
        <f t="shared" ca="1" si="13"/>
        <v/>
      </c>
      <c r="E99" t="str">
        <f ca="1">IF($C99="","",COUNTIFS(Visits[Date],"&gt;="&amp;CalcVisits!$C99,Visits[Date],"&lt;="&amp;$D99))</f>
        <v/>
      </c>
      <c r="F99" t="str">
        <f ca="1">IF($C99="","",COUNTIFS(Visits[Date],"&gt;="&amp;CalcVisits!$C99,Visits[Date],"&lt;="&amp;$D99,Visits[Was an acute script required? ],"Yes"))</f>
        <v/>
      </c>
      <c r="G99" t="str">
        <f ca="1">IF($C99="","",COUNTIFS(Visits[Date],"&gt;="&amp;CalcVisits!$C99,Visits[Date],"&lt;="&amp;$D99,Visits[Did the patient initiate contact with a GP/OOH within 48 hours of home visit? ],"Yes"))</f>
        <v/>
      </c>
      <c r="H99" t="str">
        <f ca="1">IF($C99="","",COUNTIFS(Visits[Date],"&gt;="&amp;CalcVisits!$C99,Visits[Date],"&lt;="&amp;$D99,Visits[Was the patient admitted to hospital within 72 hours of home visit? ],"Yes"))</f>
        <v/>
      </c>
      <c r="I99" t="str">
        <f t="shared" ca="1" si="10"/>
        <v/>
      </c>
      <c r="J99" t="str">
        <f t="shared" ca="1" si="11"/>
        <v/>
      </c>
      <c r="K99" t="str">
        <f t="shared" ca="1" si="12"/>
        <v/>
      </c>
      <c r="L99" t="str">
        <f ca="1">IF(ISTEXT(VLOOKUP(C99,Table3[],7,FALSE)), VLOOKUP(C99,Table3[],7,FALSE),"")</f>
        <v/>
      </c>
      <c r="M99" t="str">
        <f ca="1">IF($C99="","",COUNTIFS(Visits[Date],"&gt;="&amp;CalcVisits!$C99,Visits[Date],"&lt;="&amp;$D99,Visits[Home visit carried out by],Variables!$D$2))</f>
        <v/>
      </c>
      <c r="N99" t="str">
        <f t="shared" ca="1" si="14"/>
        <v/>
      </c>
    </row>
    <row r="100" spans="1:14" x14ac:dyDescent="0.35">
      <c r="A100">
        <f t="shared" si="15"/>
        <v>100</v>
      </c>
      <c r="C100" s="197" t="str">
        <f t="shared" ca="1" si="16"/>
        <v/>
      </c>
      <c r="D100" s="29" t="str">
        <f t="shared" ca="1" si="13"/>
        <v/>
      </c>
      <c r="E100" t="str">
        <f ca="1">IF($C100="","",COUNTIFS(Visits[Date],"&gt;="&amp;CalcVisits!$C100,Visits[Date],"&lt;="&amp;$D100))</f>
        <v/>
      </c>
      <c r="F100" t="str">
        <f ca="1">IF($C100="","",COUNTIFS(Visits[Date],"&gt;="&amp;CalcVisits!$C100,Visits[Date],"&lt;="&amp;$D100,Visits[Was an acute script required? ],"Yes"))</f>
        <v/>
      </c>
      <c r="G100" t="str">
        <f ca="1">IF($C100="","",COUNTIFS(Visits[Date],"&gt;="&amp;CalcVisits!$C100,Visits[Date],"&lt;="&amp;$D100,Visits[Did the patient initiate contact with a GP/OOH within 48 hours of home visit? ],"Yes"))</f>
        <v/>
      </c>
      <c r="H100" t="str">
        <f ca="1">IF($C100="","",COUNTIFS(Visits[Date],"&gt;="&amp;CalcVisits!$C100,Visits[Date],"&lt;="&amp;$D100,Visits[Was the patient admitted to hospital within 72 hours of home visit? ],"Yes"))</f>
        <v/>
      </c>
      <c r="I100" t="str">
        <f t="shared" ca="1" si="10"/>
        <v/>
      </c>
      <c r="J100" t="str">
        <f t="shared" ca="1" si="11"/>
        <v/>
      </c>
      <c r="K100" t="str">
        <f t="shared" ca="1" si="12"/>
        <v/>
      </c>
      <c r="L100" t="str">
        <f ca="1">IF(ISTEXT(VLOOKUP(C100,Table3[],7,FALSE)), VLOOKUP(C100,Table3[],7,FALSE),"")</f>
        <v/>
      </c>
      <c r="M100" t="str">
        <f ca="1">IF($C100="","",COUNTIFS(Visits[Date],"&gt;="&amp;CalcVisits!$C100,Visits[Date],"&lt;="&amp;$D100,Visits[Home visit carried out by],Variables!$D$2))</f>
        <v/>
      </c>
      <c r="N100" t="str">
        <f t="shared" ca="1" si="14"/>
        <v/>
      </c>
    </row>
    <row r="101" spans="1:14" x14ac:dyDescent="0.35">
      <c r="A101">
        <f t="shared" si="15"/>
        <v>101</v>
      </c>
      <c r="C101" s="197" t="str">
        <f t="shared" ca="1" si="16"/>
        <v/>
      </c>
      <c r="D101" s="29" t="str">
        <f t="shared" ca="1" si="13"/>
        <v/>
      </c>
      <c r="E101" t="str">
        <f ca="1">IF($C101="","",COUNTIFS(Visits[Date],"&gt;="&amp;CalcVisits!$C101,Visits[Date],"&lt;="&amp;$D101))</f>
        <v/>
      </c>
      <c r="F101" t="str">
        <f ca="1">IF($C101="","",COUNTIFS(Visits[Date],"&gt;="&amp;CalcVisits!$C101,Visits[Date],"&lt;="&amp;$D101,Visits[Was an acute script required? ],"Yes"))</f>
        <v/>
      </c>
      <c r="G101" t="str">
        <f ca="1">IF($C101="","",COUNTIFS(Visits[Date],"&gt;="&amp;CalcVisits!$C101,Visits[Date],"&lt;="&amp;$D101,Visits[Did the patient initiate contact with a GP/OOH within 48 hours of home visit? ],"Yes"))</f>
        <v/>
      </c>
      <c r="H101" t="str">
        <f ca="1">IF($C101="","",COUNTIFS(Visits[Date],"&gt;="&amp;CalcVisits!$C101,Visits[Date],"&lt;="&amp;$D101,Visits[Was the patient admitted to hospital within 72 hours of home visit? ],"Yes"))</f>
        <v/>
      </c>
      <c r="I101" t="str">
        <f t="shared" ca="1" si="10"/>
        <v/>
      </c>
      <c r="J101" t="str">
        <f t="shared" ca="1" si="11"/>
        <v/>
      </c>
      <c r="K101" t="str">
        <f t="shared" ca="1" si="12"/>
        <v/>
      </c>
      <c r="L101" t="str">
        <f ca="1">IF(ISTEXT(VLOOKUP(C101,Table3[],7,FALSE)), VLOOKUP(C101,Table3[],7,FALSE),"")</f>
        <v/>
      </c>
      <c r="M101" t="str">
        <f ca="1">IF($C101="","",COUNTIFS(Visits[Date],"&gt;="&amp;CalcVisits!$C101,Visits[Date],"&lt;="&amp;$D101,Visits[Home visit carried out by],Variables!$D$2))</f>
        <v/>
      </c>
      <c r="N101" t="str">
        <f t="shared" ca="1" si="14"/>
        <v/>
      </c>
    </row>
    <row r="102" spans="1:14" x14ac:dyDescent="0.35">
      <c r="A102">
        <f t="shared" si="15"/>
        <v>102</v>
      </c>
      <c r="C102" s="197" t="str">
        <f t="shared" ca="1" si="16"/>
        <v/>
      </c>
      <c r="D102" s="29" t="str">
        <f t="shared" ca="1" si="13"/>
        <v/>
      </c>
      <c r="E102" t="str">
        <f ca="1">IF($C102="","",COUNTIFS(Visits[Date],"&gt;="&amp;CalcVisits!$C102,Visits[Date],"&lt;="&amp;$D102))</f>
        <v/>
      </c>
      <c r="F102" t="str">
        <f ca="1">IF($C102="","",COUNTIFS(Visits[Date],"&gt;="&amp;CalcVisits!$C102,Visits[Date],"&lt;="&amp;$D102,Visits[Was an acute script required? ],"Yes"))</f>
        <v/>
      </c>
      <c r="G102" t="str">
        <f ca="1">IF($C102="","",COUNTIFS(Visits[Date],"&gt;="&amp;CalcVisits!$C102,Visits[Date],"&lt;="&amp;$D102,Visits[Did the patient initiate contact with a GP/OOH within 48 hours of home visit? ],"Yes"))</f>
        <v/>
      </c>
      <c r="H102" t="str">
        <f ca="1">IF($C102="","",COUNTIFS(Visits[Date],"&gt;="&amp;CalcVisits!$C102,Visits[Date],"&lt;="&amp;$D102,Visits[Was the patient admitted to hospital within 72 hours of home visit? ],"Yes"))</f>
        <v/>
      </c>
      <c r="I102" t="str">
        <f t="shared" ca="1" si="10"/>
        <v/>
      </c>
      <c r="J102" t="str">
        <f t="shared" ca="1" si="11"/>
        <v/>
      </c>
      <c r="K102" t="str">
        <f t="shared" ca="1" si="12"/>
        <v/>
      </c>
      <c r="L102" t="str">
        <f ca="1">IF(ISTEXT(VLOOKUP(C102,Table3[],7,FALSE)), VLOOKUP(C102,Table3[],7,FALSE),"")</f>
        <v/>
      </c>
      <c r="M102" t="str">
        <f ca="1">IF($C102="","",COUNTIFS(Visits[Date],"&gt;="&amp;CalcVisits!$C102,Visits[Date],"&lt;="&amp;$D102,Visits[Home visit carried out by],Variables!$D$2))</f>
        <v/>
      </c>
      <c r="N102" t="str">
        <f t="shared" ca="1" si="14"/>
        <v/>
      </c>
    </row>
    <row r="103" spans="1:14" x14ac:dyDescent="0.35">
      <c r="A103">
        <f t="shared" si="15"/>
        <v>103</v>
      </c>
      <c r="C103" s="197" t="str">
        <f t="shared" ca="1" si="16"/>
        <v/>
      </c>
      <c r="D103" s="29" t="str">
        <f t="shared" ca="1" si="13"/>
        <v/>
      </c>
      <c r="E103" t="str">
        <f ca="1">IF($C103="","",COUNTIFS(Visits[Date],"&gt;="&amp;CalcVisits!$C103,Visits[Date],"&lt;="&amp;$D103))</f>
        <v/>
      </c>
      <c r="F103" t="str">
        <f ca="1">IF($C103="","",COUNTIFS(Visits[Date],"&gt;="&amp;CalcVisits!$C103,Visits[Date],"&lt;="&amp;$D103,Visits[Was an acute script required? ],"Yes"))</f>
        <v/>
      </c>
      <c r="G103" t="str">
        <f ca="1">IF($C103="","",COUNTIFS(Visits[Date],"&gt;="&amp;CalcVisits!$C103,Visits[Date],"&lt;="&amp;$D103,Visits[Did the patient initiate contact with a GP/OOH within 48 hours of home visit? ],"Yes"))</f>
        <v/>
      </c>
      <c r="H103" t="str">
        <f ca="1">IF($C103="","",COUNTIFS(Visits[Date],"&gt;="&amp;CalcVisits!$C103,Visits[Date],"&lt;="&amp;$D103,Visits[Was the patient admitted to hospital within 72 hours of home visit? ],"Yes"))</f>
        <v/>
      </c>
      <c r="I103" t="str">
        <f t="shared" ca="1" si="10"/>
        <v/>
      </c>
      <c r="J103" t="str">
        <f t="shared" ca="1" si="11"/>
        <v/>
      </c>
      <c r="K103" t="str">
        <f t="shared" ca="1" si="12"/>
        <v/>
      </c>
      <c r="L103" t="str">
        <f ca="1">IF(ISTEXT(VLOOKUP(C103,Table3[],7,FALSE)), VLOOKUP(C103,Table3[],7,FALSE),"")</f>
        <v/>
      </c>
      <c r="M103" t="str">
        <f ca="1">IF($C103="","",COUNTIFS(Visits[Date],"&gt;="&amp;CalcVisits!$C103,Visits[Date],"&lt;="&amp;$D103,Visits[Home visit carried out by],Variables!$D$2))</f>
        <v/>
      </c>
      <c r="N103" t="str">
        <f t="shared" ca="1" si="14"/>
        <v/>
      </c>
    </row>
    <row r="104" spans="1:14" x14ac:dyDescent="0.35">
      <c r="A104">
        <f t="shared" si="15"/>
        <v>104</v>
      </c>
      <c r="C104" s="197" t="str">
        <f t="shared" ca="1" si="16"/>
        <v/>
      </c>
      <c r="D104" s="29" t="str">
        <f t="shared" ca="1" si="13"/>
        <v/>
      </c>
      <c r="E104" t="str">
        <f ca="1">IF($C104="","",COUNTIFS(Visits[Date],"&gt;="&amp;CalcVisits!$C104,Visits[Date],"&lt;="&amp;$D104))</f>
        <v/>
      </c>
      <c r="F104" t="str">
        <f ca="1">IF($C104="","",COUNTIFS(Visits[Date],"&gt;="&amp;CalcVisits!$C104,Visits[Date],"&lt;="&amp;$D104,Visits[Was an acute script required? ],"Yes"))</f>
        <v/>
      </c>
      <c r="G104" t="str">
        <f ca="1">IF($C104="","",COUNTIFS(Visits[Date],"&gt;="&amp;CalcVisits!$C104,Visits[Date],"&lt;="&amp;$D104,Visits[Did the patient initiate contact with a GP/OOH within 48 hours of home visit? ],"Yes"))</f>
        <v/>
      </c>
      <c r="H104" t="str">
        <f ca="1">IF($C104="","",COUNTIFS(Visits[Date],"&gt;="&amp;CalcVisits!$C104,Visits[Date],"&lt;="&amp;$D104,Visits[Was the patient admitted to hospital within 72 hours of home visit? ],"Yes"))</f>
        <v/>
      </c>
      <c r="I104" t="str">
        <f t="shared" ca="1" si="10"/>
        <v/>
      </c>
      <c r="J104" t="str">
        <f t="shared" ca="1" si="11"/>
        <v/>
      </c>
      <c r="K104" t="str">
        <f t="shared" ca="1" si="12"/>
        <v/>
      </c>
      <c r="L104" t="str">
        <f ca="1">IF(ISTEXT(VLOOKUP(C104,Table3[],7,FALSE)), VLOOKUP(C104,Table3[],7,FALSE),"")</f>
        <v/>
      </c>
      <c r="M104" t="str">
        <f ca="1">IF($C104="","",COUNTIFS(Visits[Date],"&gt;="&amp;CalcVisits!$C104,Visits[Date],"&lt;="&amp;$D104,Visits[Home visit carried out by],Variables!$D$2))</f>
        <v/>
      </c>
      <c r="N104" t="str">
        <f t="shared" ca="1" si="14"/>
        <v/>
      </c>
    </row>
    <row r="105" spans="1:14" x14ac:dyDescent="0.35">
      <c r="A105">
        <f t="shared" si="15"/>
        <v>105</v>
      </c>
      <c r="C105" s="197" t="str">
        <f t="shared" ca="1" si="16"/>
        <v/>
      </c>
      <c r="D105" s="29" t="str">
        <f t="shared" ca="1" si="13"/>
        <v/>
      </c>
      <c r="E105" t="str">
        <f ca="1">IF($C105="","",COUNTIFS(Visits[Date],"&gt;="&amp;CalcVisits!$C105,Visits[Date],"&lt;="&amp;$D105))</f>
        <v/>
      </c>
      <c r="F105" t="str">
        <f ca="1">IF($C105="","",COUNTIFS(Visits[Date],"&gt;="&amp;CalcVisits!$C105,Visits[Date],"&lt;="&amp;$D105,Visits[Was an acute script required? ],"Yes"))</f>
        <v/>
      </c>
      <c r="G105" t="str">
        <f ca="1">IF($C105="","",COUNTIFS(Visits[Date],"&gt;="&amp;CalcVisits!$C105,Visits[Date],"&lt;="&amp;$D105,Visits[Did the patient initiate contact with a GP/OOH within 48 hours of home visit? ],"Yes"))</f>
        <v/>
      </c>
      <c r="H105" t="str">
        <f ca="1">IF($C105="","",COUNTIFS(Visits[Date],"&gt;="&amp;CalcVisits!$C105,Visits[Date],"&lt;="&amp;$D105,Visits[Was the patient admitted to hospital within 72 hours of home visit? ],"Yes"))</f>
        <v/>
      </c>
      <c r="I105" t="str">
        <f t="shared" ca="1" si="10"/>
        <v/>
      </c>
      <c r="J105" t="str">
        <f t="shared" ca="1" si="11"/>
        <v/>
      </c>
      <c r="K105" t="str">
        <f t="shared" ca="1" si="12"/>
        <v/>
      </c>
      <c r="L105" t="str">
        <f ca="1">IF(ISTEXT(VLOOKUP(C105,Table3[],7,FALSE)), VLOOKUP(C105,Table3[],7,FALSE),"")</f>
        <v/>
      </c>
      <c r="M105" t="str">
        <f ca="1">IF($C105="","",COUNTIFS(Visits[Date],"&gt;="&amp;CalcVisits!$C105,Visits[Date],"&lt;="&amp;$D105,Visits[Home visit carried out by],Variables!$D$2))</f>
        <v/>
      </c>
      <c r="N105" t="str">
        <f t="shared" ca="1" si="14"/>
        <v/>
      </c>
    </row>
    <row r="106" spans="1:14" x14ac:dyDescent="0.35">
      <c r="A106">
        <f t="shared" si="15"/>
        <v>106</v>
      </c>
      <c r="C106" s="197" t="str">
        <f t="shared" ca="1" si="16"/>
        <v/>
      </c>
      <c r="D106" s="29" t="str">
        <f t="shared" ca="1" si="13"/>
        <v/>
      </c>
      <c r="E106" t="str">
        <f ca="1">IF($C106="","",COUNTIFS(Visits[Date],"&gt;="&amp;CalcVisits!$C106,Visits[Date],"&lt;="&amp;$D106))</f>
        <v/>
      </c>
      <c r="F106" t="str">
        <f ca="1">IF($C106="","",COUNTIFS(Visits[Date],"&gt;="&amp;CalcVisits!$C106,Visits[Date],"&lt;="&amp;$D106,Visits[Was an acute script required? ],"Yes"))</f>
        <v/>
      </c>
      <c r="G106" t="str">
        <f ca="1">IF($C106="","",COUNTIFS(Visits[Date],"&gt;="&amp;CalcVisits!$C106,Visits[Date],"&lt;="&amp;$D106,Visits[Did the patient initiate contact with a GP/OOH within 48 hours of home visit? ],"Yes"))</f>
        <v/>
      </c>
      <c r="H106" t="str">
        <f ca="1">IF($C106="","",COUNTIFS(Visits[Date],"&gt;="&amp;CalcVisits!$C106,Visits[Date],"&lt;="&amp;$D106,Visits[Was the patient admitted to hospital within 72 hours of home visit? ],"Yes"))</f>
        <v/>
      </c>
      <c r="I106" t="str">
        <f t="shared" ca="1" si="10"/>
        <v/>
      </c>
      <c r="J106" t="str">
        <f t="shared" ca="1" si="11"/>
        <v/>
      </c>
      <c r="K106" t="str">
        <f t="shared" ca="1" si="12"/>
        <v/>
      </c>
      <c r="L106" t="str">
        <f ca="1">IF(ISTEXT(VLOOKUP(C106,Table3[],7,FALSE)), VLOOKUP(C106,Table3[],7,FALSE),"")</f>
        <v/>
      </c>
      <c r="M106" t="str">
        <f ca="1">IF($C106="","",COUNTIFS(Visits[Date],"&gt;="&amp;CalcVisits!$C106,Visits[Date],"&lt;="&amp;$D106,Visits[Home visit carried out by],Variables!$D$2))</f>
        <v/>
      </c>
      <c r="N106" t="str">
        <f t="shared" ca="1" si="14"/>
        <v/>
      </c>
    </row>
    <row r="107" spans="1:14" x14ac:dyDescent="0.35">
      <c r="A107">
        <f t="shared" si="15"/>
        <v>107</v>
      </c>
      <c r="C107" s="197" t="str">
        <f t="shared" ca="1" si="16"/>
        <v/>
      </c>
      <c r="D107" s="29" t="str">
        <f t="shared" ca="1" si="13"/>
        <v/>
      </c>
      <c r="E107" t="str">
        <f ca="1">IF($C107="","",COUNTIFS(Visits[Date],"&gt;="&amp;CalcVisits!$C107,Visits[Date],"&lt;="&amp;$D107))</f>
        <v/>
      </c>
      <c r="F107" t="str">
        <f ca="1">IF($C107="","",COUNTIFS(Visits[Date],"&gt;="&amp;CalcVisits!$C107,Visits[Date],"&lt;="&amp;$D107,Visits[Was an acute script required? ],"Yes"))</f>
        <v/>
      </c>
      <c r="G107" t="str">
        <f ca="1">IF($C107="","",COUNTIFS(Visits[Date],"&gt;="&amp;CalcVisits!$C107,Visits[Date],"&lt;="&amp;$D107,Visits[Did the patient initiate contact with a GP/OOH within 48 hours of home visit? ],"Yes"))</f>
        <v/>
      </c>
      <c r="H107" t="str">
        <f ca="1">IF($C107="","",COUNTIFS(Visits[Date],"&gt;="&amp;CalcVisits!$C107,Visits[Date],"&lt;="&amp;$D107,Visits[Was the patient admitted to hospital within 72 hours of home visit? ],"Yes"))</f>
        <v/>
      </c>
      <c r="I107" t="str">
        <f t="shared" ca="1" si="10"/>
        <v/>
      </c>
      <c r="J107" t="str">
        <f t="shared" ca="1" si="11"/>
        <v/>
      </c>
      <c r="K107" t="str">
        <f t="shared" ca="1" si="12"/>
        <v/>
      </c>
      <c r="L107" t="str">
        <f ca="1">IF(ISTEXT(VLOOKUP(C107,Table3[],7,FALSE)), VLOOKUP(C107,Table3[],7,FALSE),"")</f>
        <v/>
      </c>
      <c r="M107" t="str">
        <f ca="1">IF($C107="","",COUNTIFS(Visits[Date],"&gt;="&amp;CalcVisits!$C107,Visits[Date],"&lt;="&amp;$D107,Visits[Home visit carried out by],Variables!$D$2))</f>
        <v/>
      </c>
      <c r="N107" t="str">
        <f t="shared" ca="1" si="14"/>
        <v/>
      </c>
    </row>
    <row r="108" spans="1:14" x14ac:dyDescent="0.35">
      <c r="A108">
        <f t="shared" si="15"/>
        <v>108</v>
      </c>
      <c r="C108" s="197" t="str">
        <f t="shared" ca="1" si="16"/>
        <v/>
      </c>
      <c r="D108" s="29" t="str">
        <f t="shared" ca="1" si="13"/>
        <v/>
      </c>
      <c r="E108" t="str">
        <f ca="1">IF($C108="","",COUNTIFS(Visits[Date],"&gt;="&amp;CalcVisits!$C108,Visits[Date],"&lt;="&amp;$D108))</f>
        <v/>
      </c>
      <c r="F108" t="str">
        <f ca="1">IF($C108="","",COUNTIFS(Visits[Date],"&gt;="&amp;CalcVisits!$C108,Visits[Date],"&lt;="&amp;$D108,Visits[Was an acute script required? ],"Yes"))</f>
        <v/>
      </c>
      <c r="G108" t="str">
        <f ca="1">IF($C108="","",COUNTIFS(Visits[Date],"&gt;="&amp;CalcVisits!$C108,Visits[Date],"&lt;="&amp;$D108,Visits[Did the patient initiate contact with a GP/OOH within 48 hours of home visit? ],"Yes"))</f>
        <v/>
      </c>
      <c r="H108" t="str">
        <f ca="1">IF($C108="","",COUNTIFS(Visits[Date],"&gt;="&amp;CalcVisits!$C108,Visits[Date],"&lt;="&amp;$D108,Visits[Was the patient admitted to hospital within 72 hours of home visit? ],"Yes"))</f>
        <v/>
      </c>
      <c r="I108" t="str">
        <f t="shared" ca="1" si="10"/>
        <v/>
      </c>
      <c r="J108" t="str">
        <f t="shared" ca="1" si="11"/>
        <v/>
      </c>
      <c r="K108" t="str">
        <f t="shared" ca="1" si="12"/>
        <v/>
      </c>
      <c r="L108" t="str">
        <f ca="1">IF(ISTEXT(VLOOKUP(C108,Table3[],7,FALSE)), VLOOKUP(C108,Table3[],7,FALSE),"")</f>
        <v/>
      </c>
      <c r="M108" t="str">
        <f ca="1">IF($C108="","",COUNTIFS(Visits[Date],"&gt;="&amp;CalcVisits!$C108,Visits[Date],"&lt;="&amp;$D108,Visits[Home visit carried out by],Variables!$D$2))</f>
        <v/>
      </c>
      <c r="N108" t="str">
        <f t="shared" ca="1" si="14"/>
        <v/>
      </c>
    </row>
    <row r="109" spans="1:14" x14ac:dyDescent="0.35">
      <c r="A109">
        <f t="shared" si="15"/>
        <v>109</v>
      </c>
      <c r="C109" s="197" t="str">
        <f t="shared" ca="1" si="16"/>
        <v/>
      </c>
      <c r="D109" s="29" t="str">
        <f t="shared" ca="1" si="13"/>
        <v/>
      </c>
      <c r="E109" t="str">
        <f ca="1">IF($C109="","",COUNTIFS(Visits[Date],"&gt;="&amp;CalcVisits!$C109,Visits[Date],"&lt;="&amp;$D109))</f>
        <v/>
      </c>
      <c r="F109" t="str">
        <f ca="1">IF($C109="","",COUNTIFS(Visits[Date],"&gt;="&amp;CalcVisits!$C109,Visits[Date],"&lt;="&amp;$D109,Visits[Was an acute script required? ],"Yes"))</f>
        <v/>
      </c>
      <c r="G109" t="str">
        <f ca="1">IF($C109="","",COUNTIFS(Visits[Date],"&gt;="&amp;CalcVisits!$C109,Visits[Date],"&lt;="&amp;$D109,Visits[Did the patient initiate contact with a GP/OOH within 48 hours of home visit? ],"Yes"))</f>
        <v/>
      </c>
      <c r="H109" t="str">
        <f ca="1">IF($C109="","",COUNTIFS(Visits[Date],"&gt;="&amp;CalcVisits!$C109,Visits[Date],"&lt;="&amp;$D109,Visits[Was the patient admitted to hospital within 72 hours of home visit? ],"Yes"))</f>
        <v/>
      </c>
      <c r="I109" t="str">
        <f t="shared" ca="1" si="10"/>
        <v/>
      </c>
      <c r="J109" t="str">
        <f t="shared" ca="1" si="11"/>
        <v/>
      </c>
      <c r="K109" t="str">
        <f t="shared" ca="1" si="12"/>
        <v/>
      </c>
      <c r="L109" t="str">
        <f ca="1">IF(ISTEXT(VLOOKUP(C109,Table3[],7,FALSE)), VLOOKUP(C109,Table3[],7,FALSE),"")</f>
        <v/>
      </c>
      <c r="M109" t="str">
        <f ca="1">IF($C109="","",COUNTIFS(Visits[Date],"&gt;="&amp;CalcVisits!$C109,Visits[Date],"&lt;="&amp;$D109,Visits[Home visit carried out by],Variables!$D$2))</f>
        <v/>
      </c>
      <c r="N109" t="str">
        <f t="shared" ca="1" si="14"/>
        <v/>
      </c>
    </row>
    <row r="110" spans="1:14" x14ac:dyDescent="0.35">
      <c r="A110">
        <f t="shared" si="15"/>
        <v>110</v>
      </c>
      <c r="C110" s="197" t="str">
        <f t="shared" ca="1" si="16"/>
        <v/>
      </c>
      <c r="D110" s="29" t="str">
        <f t="shared" ca="1" si="13"/>
        <v/>
      </c>
      <c r="E110" t="str">
        <f ca="1">IF($C110="","",COUNTIFS(Visits[Date],"&gt;="&amp;CalcVisits!$C110,Visits[Date],"&lt;="&amp;$D110))</f>
        <v/>
      </c>
      <c r="F110" t="str">
        <f ca="1">IF($C110="","",COUNTIFS(Visits[Date],"&gt;="&amp;CalcVisits!$C110,Visits[Date],"&lt;="&amp;$D110,Visits[Was an acute script required? ],"Yes"))</f>
        <v/>
      </c>
      <c r="G110" t="str">
        <f ca="1">IF($C110="","",COUNTIFS(Visits[Date],"&gt;="&amp;CalcVisits!$C110,Visits[Date],"&lt;="&amp;$D110,Visits[Did the patient initiate contact with a GP/OOH within 48 hours of home visit? ],"Yes"))</f>
        <v/>
      </c>
      <c r="H110" t="str">
        <f ca="1">IF($C110="","",COUNTIFS(Visits[Date],"&gt;="&amp;CalcVisits!$C110,Visits[Date],"&lt;="&amp;$D110,Visits[Was the patient admitted to hospital within 72 hours of home visit? ],"Yes"))</f>
        <v/>
      </c>
      <c r="I110" t="str">
        <f t="shared" ref="I110:I160" ca="1" si="17">IFERROR(F110/E110,"")</f>
        <v/>
      </c>
      <c r="J110" t="str">
        <f t="shared" ref="J110:J160" ca="1" si="18">IFERROR(G110/$E110,"")</f>
        <v/>
      </c>
      <c r="K110" t="str">
        <f t="shared" ref="K110:K160" ca="1" si="19">IFERROR(H110/$E110,"")</f>
        <v/>
      </c>
      <c r="L110" t="str">
        <f ca="1">IF(ISTEXT(VLOOKUP(C110,Table3[],7,FALSE)), VLOOKUP(C110,Table3[],7,FALSE),"")</f>
        <v/>
      </c>
      <c r="M110" t="str">
        <f ca="1">IF($C110="","",COUNTIFS(Visits[Date],"&gt;="&amp;CalcVisits!$C110,Visits[Date],"&lt;="&amp;$D110,Visits[Home visit carried out by],Variables!$D$2))</f>
        <v/>
      </c>
      <c r="N110" t="str">
        <f t="shared" ca="1" si="14"/>
        <v/>
      </c>
    </row>
    <row r="111" spans="1:14" x14ac:dyDescent="0.35">
      <c r="A111">
        <f t="shared" si="15"/>
        <v>111</v>
      </c>
      <c r="C111" s="197" t="str">
        <f t="shared" ca="1" si="16"/>
        <v/>
      </c>
      <c r="D111" s="29" t="str">
        <f t="shared" ref="D111:D160" ca="1" si="20">IFERROR(C111+6,"")</f>
        <v/>
      </c>
      <c r="E111" t="str">
        <f ca="1">IF($C111="","",COUNTIFS(Visits[Date],"&gt;="&amp;CalcVisits!$C111,Visits[Date],"&lt;="&amp;$D111))</f>
        <v/>
      </c>
      <c r="F111" t="str">
        <f ca="1">IF($C111="","",COUNTIFS(Visits[Date],"&gt;="&amp;CalcVisits!$C111,Visits[Date],"&lt;="&amp;$D111,Visits[Was an acute script required? ],"Yes"))</f>
        <v/>
      </c>
      <c r="G111" t="str">
        <f ca="1">IF($C111="","",COUNTIFS(Visits[Date],"&gt;="&amp;CalcVisits!$C111,Visits[Date],"&lt;="&amp;$D111,Visits[Did the patient initiate contact with a GP/OOH within 48 hours of home visit? ],"Yes"))</f>
        <v/>
      </c>
      <c r="H111" t="str">
        <f ca="1">IF($C111="","",COUNTIFS(Visits[Date],"&gt;="&amp;CalcVisits!$C111,Visits[Date],"&lt;="&amp;$D111,Visits[Was the patient admitted to hospital within 72 hours of home visit? ],"Yes"))</f>
        <v/>
      </c>
      <c r="I111" t="str">
        <f t="shared" ca="1" si="17"/>
        <v/>
      </c>
      <c r="J111" t="str">
        <f t="shared" ca="1" si="18"/>
        <v/>
      </c>
      <c r="K111" t="str">
        <f t="shared" ca="1" si="19"/>
        <v/>
      </c>
      <c r="L111" t="str">
        <f ca="1">IF(ISTEXT(VLOOKUP(C111,Table3[],7,FALSE)), VLOOKUP(C111,Table3[],7,FALSE),"")</f>
        <v/>
      </c>
      <c r="M111" t="str">
        <f ca="1">IF($C111="","",COUNTIFS(Visits[Date],"&gt;="&amp;CalcVisits!$C111,Visits[Date],"&lt;="&amp;$D111,Visits[Home visit carried out by],Variables!$D$2))</f>
        <v/>
      </c>
      <c r="N111" t="str">
        <f t="shared" ca="1" si="14"/>
        <v/>
      </c>
    </row>
    <row r="112" spans="1:14" x14ac:dyDescent="0.35">
      <c r="A112">
        <f t="shared" si="15"/>
        <v>112</v>
      </c>
      <c r="C112" s="197" t="str">
        <f t="shared" ca="1" si="16"/>
        <v/>
      </c>
      <c r="D112" s="29" t="str">
        <f t="shared" ca="1" si="20"/>
        <v/>
      </c>
      <c r="E112" t="str">
        <f ca="1">IF($C112="","",COUNTIFS(Visits[Date],"&gt;="&amp;CalcVisits!$C112,Visits[Date],"&lt;="&amp;$D112))</f>
        <v/>
      </c>
      <c r="F112" t="str">
        <f ca="1">IF($C112="","",COUNTIFS(Visits[Date],"&gt;="&amp;CalcVisits!$C112,Visits[Date],"&lt;="&amp;$D112,Visits[Was an acute script required? ],"Yes"))</f>
        <v/>
      </c>
      <c r="G112" t="str">
        <f ca="1">IF($C112="","",COUNTIFS(Visits[Date],"&gt;="&amp;CalcVisits!$C112,Visits[Date],"&lt;="&amp;$D112,Visits[Did the patient initiate contact with a GP/OOH within 48 hours of home visit? ],"Yes"))</f>
        <v/>
      </c>
      <c r="H112" t="str">
        <f ca="1">IF($C112="","",COUNTIFS(Visits[Date],"&gt;="&amp;CalcVisits!$C112,Visits[Date],"&lt;="&amp;$D112,Visits[Was the patient admitted to hospital within 72 hours of home visit? ],"Yes"))</f>
        <v/>
      </c>
      <c r="I112" t="str">
        <f t="shared" ca="1" si="17"/>
        <v/>
      </c>
      <c r="J112" t="str">
        <f t="shared" ca="1" si="18"/>
        <v/>
      </c>
      <c r="K112" t="str">
        <f t="shared" ca="1" si="19"/>
        <v/>
      </c>
      <c r="L112" t="str">
        <f ca="1">IF(ISTEXT(VLOOKUP(C112,Table3[],7,FALSE)), VLOOKUP(C112,Table3[],7,FALSE),"")</f>
        <v/>
      </c>
      <c r="M112" t="str">
        <f ca="1">IF($C112="","",COUNTIFS(Visits[Date],"&gt;="&amp;CalcVisits!$C112,Visits[Date],"&lt;="&amp;$D112,Visits[Home visit carried out by],Variables!$D$2))</f>
        <v/>
      </c>
      <c r="N112" t="str">
        <f t="shared" ca="1" si="14"/>
        <v/>
      </c>
    </row>
    <row r="113" spans="1:14" x14ac:dyDescent="0.35">
      <c r="A113">
        <f t="shared" si="15"/>
        <v>113</v>
      </c>
      <c r="C113" s="197" t="str">
        <f t="shared" ca="1" si="16"/>
        <v/>
      </c>
      <c r="D113" s="29" t="str">
        <f t="shared" ca="1" si="20"/>
        <v/>
      </c>
      <c r="E113" t="str">
        <f ca="1">IF($C113="","",COUNTIFS(Visits[Date],"&gt;="&amp;CalcVisits!$C113,Visits[Date],"&lt;="&amp;$D113))</f>
        <v/>
      </c>
      <c r="F113" t="str">
        <f ca="1">IF($C113="","",COUNTIFS(Visits[Date],"&gt;="&amp;CalcVisits!$C113,Visits[Date],"&lt;="&amp;$D113,Visits[Was an acute script required? ],"Yes"))</f>
        <v/>
      </c>
      <c r="G113" t="str">
        <f ca="1">IF($C113="","",COUNTIFS(Visits[Date],"&gt;="&amp;CalcVisits!$C113,Visits[Date],"&lt;="&amp;$D113,Visits[Did the patient initiate contact with a GP/OOH within 48 hours of home visit? ],"Yes"))</f>
        <v/>
      </c>
      <c r="H113" t="str">
        <f ca="1">IF($C113="","",COUNTIFS(Visits[Date],"&gt;="&amp;CalcVisits!$C113,Visits[Date],"&lt;="&amp;$D113,Visits[Was the patient admitted to hospital within 72 hours of home visit? ],"Yes"))</f>
        <v/>
      </c>
      <c r="I113" t="str">
        <f t="shared" ca="1" si="17"/>
        <v/>
      </c>
      <c r="J113" t="str">
        <f t="shared" ca="1" si="18"/>
        <v/>
      </c>
      <c r="K113" t="str">
        <f t="shared" ca="1" si="19"/>
        <v/>
      </c>
      <c r="L113" t="str">
        <f ca="1">IF(ISTEXT(VLOOKUP(C113,Table3[],7,FALSE)), VLOOKUP(C113,Table3[],7,FALSE),"")</f>
        <v/>
      </c>
      <c r="M113" t="str">
        <f ca="1">IF($C113="","",COUNTIFS(Visits[Date],"&gt;="&amp;CalcVisits!$C113,Visits[Date],"&lt;="&amp;$D113,Visits[Home visit carried out by],Variables!$D$2))</f>
        <v/>
      </c>
      <c r="N113" t="str">
        <f t="shared" ca="1" si="14"/>
        <v/>
      </c>
    </row>
    <row r="114" spans="1:14" x14ac:dyDescent="0.35">
      <c r="A114">
        <f t="shared" si="15"/>
        <v>114</v>
      </c>
      <c r="C114" s="197" t="str">
        <f t="shared" ca="1" si="16"/>
        <v/>
      </c>
      <c r="D114" s="29" t="str">
        <f t="shared" ca="1" si="20"/>
        <v/>
      </c>
      <c r="E114" t="str">
        <f ca="1">IF($C114="","",COUNTIFS(Visits[Date],"&gt;="&amp;CalcVisits!$C114,Visits[Date],"&lt;="&amp;$D114))</f>
        <v/>
      </c>
      <c r="F114" t="str">
        <f ca="1">IF($C114="","",COUNTIFS(Visits[Date],"&gt;="&amp;CalcVisits!$C114,Visits[Date],"&lt;="&amp;$D114,Visits[Was an acute script required? ],"Yes"))</f>
        <v/>
      </c>
      <c r="G114" t="str">
        <f ca="1">IF($C114="","",COUNTIFS(Visits[Date],"&gt;="&amp;CalcVisits!$C114,Visits[Date],"&lt;="&amp;$D114,Visits[Did the patient initiate contact with a GP/OOH within 48 hours of home visit? ],"Yes"))</f>
        <v/>
      </c>
      <c r="H114" t="str">
        <f ca="1">IF($C114="","",COUNTIFS(Visits[Date],"&gt;="&amp;CalcVisits!$C114,Visits[Date],"&lt;="&amp;$D114,Visits[Was the patient admitted to hospital within 72 hours of home visit? ],"Yes"))</f>
        <v/>
      </c>
      <c r="I114" t="str">
        <f t="shared" ca="1" si="17"/>
        <v/>
      </c>
      <c r="J114" t="str">
        <f t="shared" ca="1" si="18"/>
        <v/>
      </c>
      <c r="K114" t="str">
        <f t="shared" ca="1" si="19"/>
        <v/>
      </c>
      <c r="L114" t="str">
        <f ca="1">IF(ISTEXT(VLOOKUP(C114,Table3[],7,FALSE)), VLOOKUP(C114,Table3[],7,FALSE),"")</f>
        <v/>
      </c>
      <c r="M114" t="str">
        <f ca="1">IF($C114="","",COUNTIFS(Visits[Date],"&gt;="&amp;CalcVisits!$C114,Visits[Date],"&lt;="&amp;$D114,Visits[Home visit carried out by],Variables!$D$2))</f>
        <v/>
      </c>
      <c r="N114" t="str">
        <f t="shared" ca="1" si="14"/>
        <v/>
      </c>
    </row>
    <row r="115" spans="1:14" x14ac:dyDescent="0.35">
      <c r="A115">
        <f t="shared" si="15"/>
        <v>115</v>
      </c>
      <c r="C115" s="197" t="str">
        <f t="shared" ca="1" si="16"/>
        <v/>
      </c>
      <c r="D115" s="29" t="str">
        <f t="shared" ca="1" si="20"/>
        <v/>
      </c>
      <c r="E115" t="str">
        <f ca="1">IF($C115="","",COUNTIFS(Visits[Date],"&gt;="&amp;CalcVisits!$C115,Visits[Date],"&lt;="&amp;$D115))</f>
        <v/>
      </c>
      <c r="F115" t="str">
        <f ca="1">IF($C115="","",COUNTIFS(Visits[Date],"&gt;="&amp;CalcVisits!$C115,Visits[Date],"&lt;="&amp;$D115,Visits[Was an acute script required? ],"Yes"))</f>
        <v/>
      </c>
      <c r="G115" t="str">
        <f ca="1">IF($C115="","",COUNTIFS(Visits[Date],"&gt;="&amp;CalcVisits!$C115,Visits[Date],"&lt;="&amp;$D115,Visits[Did the patient initiate contact with a GP/OOH within 48 hours of home visit? ],"Yes"))</f>
        <v/>
      </c>
      <c r="H115" t="str">
        <f ca="1">IF($C115="","",COUNTIFS(Visits[Date],"&gt;="&amp;CalcVisits!$C115,Visits[Date],"&lt;="&amp;$D115,Visits[Was the patient admitted to hospital within 72 hours of home visit? ],"Yes"))</f>
        <v/>
      </c>
      <c r="I115" t="str">
        <f t="shared" ca="1" si="17"/>
        <v/>
      </c>
      <c r="J115" t="str">
        <f t="shared" ca="1" si="18"/>
        <v/>
      </c>
      <c r="K115" t="str">
        <f t="shared" ca="1" si="19"/>
        <v/>
      </c>
      <c r="L115" t="str">
        <f ca="1">IF(ISTEXT(VLOOKUP(C115,Table3[],7,FALSE)), VLOOKUP(C115,Table3[],7,FALSE),"")</f>
        <v/>
      </c>
      <c r="M115" t="str">
        <f ca="1">IF($C115="","",COUNTIFS(Visits[Date],"&gt;="&amp;CalcVisits!$C115,Visits[Date],"&lt;="&amp;$D115,Visits[Home visit carried out by],Variables!$D$2))</f>
        <v/>
      </c>
      <c r="N115" t="str">
        <f t="shared" ca="1" si="14"/>
        <v/>
      </c>
    </row>
    <row r="116" spans="1:14" x14ac:dyDescent="0.35">
      <c r="A116">
        <f t="shared" si="15"/>
        <v>116</v>
      </c>
      <c r="C116" s="197" t="str">
        <f t="shared" ca="1" si="16"/>
        <v/>
      </c>
      <c r="D116" s="29" t="str">
        <f t="shared" ca="1" si="20"/>
        <v/>
      </c>
      <c r="E116" t="str">
        <f ca="1">IF($C116="","",COUNTIFS(Visits[Date],"&gt;="&amp;CalcVisits!$C116,Visits[Date],"&lt;="&amp;$D116))</f>
        <v/>
      </c>
      <c r="F116" t="str">
        <f ca="1">IF($C116="","",COUNTIFS(Visits[Date],"&gt;="&amp;CalcVisits!$C116,Visits[Date],"&lt;="&amp;$D116,Visits[Was an acute script required? ],"Yes"))</f>
        <v/>
      </c>
      <c r="G116" t="str">
        <f ca="1">IF($C116="","",COUNTIFS(Visits[Date],"&gt;="&amp;CalcVisits!$C116,Visits[Date],"&lt;="&amp;$D116,Visits[Did the patient initiate contact with a GP/OOH within 48 hours of home visit? ],"Yes"))</f>
        <v/>
      </c>
      <c r="H116" t="str">
        <f ca="1">IF($C116="","",COUNTIFS(Visits[Date],"&gt;="&amp;CalcVisits!$C116,Visits[Date],"&lt;="&amp;$D116,Visits[Was the patient admitted to hospital within 72 hours of home visit? ],"Yes"))</f>
        <v/>
      </c>
      <c r="I116" t="str">
        <f t="shared" ca="1" si="17"/>
        <v/>
      </c>
      <c r="J116" t="str">
        <f t="shared" ca="1" si="18"/>
        <v/>
      </c>
      <c r="K116" t="str">
        <f t="shared" ca="1" si="19"/>
        <v/>
      </c>
      <c r="L116" t="str">
        <f ca="1">IF(ISTEXT(VLOOKUP(C116,Table3[],7,FALSE)), VLOOKUP(C116,Table3[],7,FALSE),"")</f>
        <v/>
      </c>
      <c r="M116" t="str">
        <f ca="1">IF($C116="","",COUNTIFS(Visits[Date],"&gt;="&amp;CalcVisits!$C116,Visits[Date],"&lt;="&amp;$D116,Visits[Home visit carried out by],Variables!$D$2))</f>
        <v/>
      </c>
      <c r="N116" t="str">
        <f t="shared" ca="1" si="14"/>
        <v/>
      </c>
    </row>
    <row r="117" spans="1:14" x14ac:dyDescent="0.35">
      <c r="A117">
        <f t="shared" si="15"/>
        <v>117</v>
      </c>
      <c r="C117" s="197" t="str">
        <f t="shared" ca="1" si="16"/>
        <v/>
      </c>
      <c r="D117" s="29" t="str">
        <f t="shared" ca="1" si="20"/>
        <v/>
      </c>
      <c r="E117" t="str">
        <f ca="1">IF($C117="","",COUNTIFS(Visits[Date],"&gt;="&amp;CalcVisits!$C117,Visits[Date],"&lt;="&amp;$D117))</f>
        <v/>
      </c>
      <c r="F117" t="str">
        <f ca="1">IF($C117="","",COUNTIFS(Visits[Date],"&gt;="&amp;CalcVisits!$C117,Visits[Date],"&lt;="&amp;$D117,Visits[Was an acute script required? ],"Yes"))</f>
        <v/>
      </c>
      <c r="G117" t="str">
        <f ca="1">IF($C117="","",COUNTIFS(Visits[Date],"&gt;="&amp;CalcVisits!$C117,Visits[Date],"&lt;="&amp;$D117,Visits[Did the patient initiate contact with a GP/OOH within 48 hours of home visit? ],"Yes"))</f>
        <v/>
      </c>
      <c r="H117" t="str">
        <f ca="1">IF($C117="","",COUNTIFS(Visits[Date],"&gt;="&amp;CalcVisits!$C117,Visits[Date],"&lt;="&amp;$D117,Visits[Was the patient admitted to hospital within 72 hours of home visit? ],"Yes"))</f>
        <v/>
      </c>
      <c r="I117" t="str">
        <f t="shared" ca="1" si="17"/>
        <v/>
      </c>
      <c r="J117" t="str">
        <f t="shared" ca="1" si="18"/>
        <v/>
      </c>
      <c r="K117" t="str">
        <f t="shared" ca="1" si="19"/>
        <v/>
      </c>
      <c r="L117" t="str">
        <f ca="1">IF(ISTEXT(VLOOKUP(C117,Table3[],7,FALSE)), VLOOKUP(C117,Table3[],7,FALSE),"")</f>
        <v/>
      </c>
      <c r="M117" t="str">
        <f ca="1">IF($C117="","",COUNTIFS(Visits[Date],"&gt;="&amp;CalcVisits!$C117,Visits[Date],"&lt;="&amp;$D117,Visits[Home visit carried out by],Variables!$D$2))</f>
        <v/>
      </c>
      <c r="N117" t="str">
        <f t="shared" ca="1" si="14"/>
        <v/>
      </c>
    </row>
    <row r="118" spans="1:14" x14ac:dyDescent="0.35">
      <c r="A118">
        <f t="shared" si="15"/>
        <v>118</v>
      </c>
      <c r="C118" s="197" t="str">
        <f t="shared" ca="1" si="16"/>
        <v/>
      </c>
      <c r="D118" s="29" t="str">
        <f t="shared" ca="1" si="20"/>
        <v/>
      </c>
      <c r="E118" t="str">
        <f ca="1">IF($C118="","",COUNTIFS(Visits[Date],"&gt;="&amp;CalcVisits!$C118,Visits[Date],"&lt;="&amp;$D118))</f>
        <v/>
      </c>
      <c r="F118" t="str">
        <f ca="1">IF($C118="","",COUNTIFS(Visits[Date],"&gt;="&amp;CalcVisits!$C118,Visits[Date],"&lt;="&amp;$D118,Visits[Was an acute script required? ],"Yes"))</f>
        <v/>
      </c>
      <c r="G118" t="str">
        <f ca="1">IF($C118="","",COUNTIFS(Visits[Date],"&gt;="&amp;CalcVisits!$C118,Visits[Date],"&lt;="&amp;$D118,Visits[Did the patient initiate contact with a GP/OOH within 48 hours of home visit? ],"Yes"))</f>
        <v/>
      </c>
      <c r="H118" t="str">
        <f ca="1">IF($C118="","",COUNTIFS(Visits[Date],"&gt;="&amp;CalcVisits!$C118,Visits[Date],"&lt;="&amp;$D118,Visits[Was the patient admitted to hospital within 72 hours of home visit? ],"Yes"))</f>
        <v/>
      </c>
      <c r="I118" t="str">
        <f t="shared" ca="1" si="17"/>
        <v/>
      </c>
      <c r="J118" t="str">
        <f t="shared" ca="1" si="18"/>
        <v/>
      </c>
      <c r="K118" t="str">
        <f t="shared" ca="1" si="19"/>
        <v/>
      </c>
      <c r="L118" t="str">
        <f ca="1">IF(ISTEXT(VLOOKUP(C118,Table3[],7,FALSE)), VLOOKUP(C118,Table3[],7,FALSE),"")</f>
        <v/>
      </c>
      <c r="M118" t="str">
        <f ca="1">IF($C118="","",COUNTIFS(Visits[Date],"&gt;="&amp;CalcVisits!$C118,Visits[Date],"&lt;="&amp;$D118,Visits[Home visit carried out by],Variables!$D$2))</f>
        <v/>
      </c>
      <c r="N118" t="str">
        <f t="shared" ca="1" si="14"/>
        <v/>
      </c>
    </row>
    <row r="119" spans="1:14" x14ac:dyDescent="0.35">
      <c r="A119">
        <f t="shared" si="15"/>
        <v>119</v>
      </c>
      <c r="C119" s="197" t="str">
        <f t="shared" ca="1" si="16"/>
        <v/>
      </c>
      <c r="D119" s="29" t="str">
        <f t="shared" ca="1" si="20"/>
        <v/>
      </c>
      <c r="E119" t="str">
        <f ca="1">IF($C119="","",COUNTIFS(Visits[Date],"&gt;="&amp;CalcVisits!$C119,Visits[Date],"&lt;="&amp;$D119))</f>
        <v/>
      </c>
      <c r="F119" t="str">
        <f ca="1">IF($C119="","",COUNTIFS(Visits[Date],"&gt;="&amp;CalcVisits!$C119,Visits[Date],"&lt;="&amp;$D119,Visits[Was an acute script required? ],"Yes"))</f>
        <v/>
      </c>
      <c r="G119" t="str">
        <f ca="1">IF($C119="","",COUNTIFS(Visits[Date],"&gt;="&amp;CalcVisits!$C119,Visits[Date],"&lt;="&amp;$D119,Visits[Did the patient initiate contact with a GP/OOH within 48 hours of home visit? ],"Yes"))</f>
        <v/>
      </c>
      <c r="H119" t="str">
        <f ca="1">IF($C119="","",COUNTIFS(Visits[Date],"&gt;="&amp;CalcVisits!$C119,Visits[Date],"&lt;="&amp;$D119,Visits[Was the patient admitted to hospital within 72 hours of home visit? ],"Yes"))</f>
        <v/>
      </c>
      <c r="I119" t="str">
        <f t="shared" ca="1" si="17"/>
        <v/>
      </c>
      <c r="J119" t="str">
        <f t="shared" ca="1" si="18"/>
        <v/>
      </c>
      <c r="K119" t="str">
        <f t="shared" ca="1" si="19"/>
        <v/>
      </c>
      <c r="L119" t="str">
        <f ca="1">IF(ISTEXT(VLOOKUP(C119,Table3[],7,FALSE)), VLOOKUP(C119,Table3[],7,FALSE),"")</f>
        <v/>
      </c>
      <c r="M119" t="str">
        <f ca="1">IF($C119="","",COUNTIFS(Visits[Date],"&gt;="&amp;CalcVisits!$C119,Visits[Date],"&lt;="&amp;$D119,Visits[Home visit carried out by],Variables!$D$2))</f>
        <v/>
      </c>
      <c r="N119" t="str">
        <f t="shared" ca="1" si="14"/>
        <v/>
      </c>
    </row>
    <row r="120" spans="1:14" x14ac:dyDescent="0.35">
      <c r="A120">
        <f t="shared" si="15"/>
        <v>120</v>
      </c>
      <c r="C120" s="197" t="str">
        <f t="shared" ca="1" si="16"/>
        <v/>
      </c>
      <c r="D120" s="29" t="str">
        <f t="shared" ca="1" si="20"/>
        <v/>
      </c>
      <c r="E120" t="str">
        <f ca="1">IF($C120="","",COUNTIFS(Visits[Date],"&gt;="&amp;CalcVisits!$C120,Visits[Date],"&lt;="&amp;$D120))</f>
        <v/>
      </c>
      <c r="F120" t="str">
        <f ca="1">IF($C120="","",COUNTIFS(Visits[Date],"&gt;="&amp;CalcVisits!$C120,Visits[Date],"&lt;="&amp;$D120,Visits[Was an acute script required? ],"Yes"))</f>
        <v/>
      </c>
      <c r="G120" t="str">
        <f ca="1">IF($C120="","",COUNTIFS(Visits[Date],"&gt;="&amp;CalcVisits!$C120,Visits[Date],"&lt;="&amp;$D120,Visits[Did the patient initiate contact with a GP/OOH within 48 hours of home visit? ],"Yes"))</f>
        <v/>
      </c>
      <c r="H120" t="str">
        <f ca="1">IF($C120="","",COUNTIFS(Visits[Date],"&gt;="&amp;CalcVisits!$C120,Visits[Date],"&lt;="&amp;$D120,Visits[Was the patient admitted to hospital within 72 hours of home visit? ],"Yes"))</f>
        <v/>
      </c>
      <c r="I120" t="str">
        <f t="shared" ca="1" si="17"/>
        <v/>
      </c>
      <c r="J120" t="str">
        <f t="shared" ca="1" si="18"/>
        <v/>
      </c>
      <c r="K120" t="str">
        <f t="shared" ca="1" si="19"/>
        <v/>
      </c>
      <c r="L120" t="str">
        <f ca="1">IF(ISTEXT(VLOOKUP(C120,Table3[],7,FALSE)), VLOOKUP(C120,Table3[],7,FALSE),"")</f>
        <v/>
      </c>
      <c r="M120" t="str">
        <f ca="1">IF($C120="","",COUNTIFS(Visits[Date],"&gt;="&amp;CalcVisits!$C120,Visits[Date],"&lt;="&amp;$D120,Visits[Home visit carried out by],Variables!$D$2))</f>
        <v/>
      </c>
      <c r="N120" t="str">
        <f t="shared" ca="1" si="14"/>
        <v/>
      </c>
    </row>
    <row r="121" spans="1:14" x14ac:dyDescent="0.35">
      <c r="A121">
        <f t="shared" si="15"/>
        <v>121</v>
      </c>
      <c r="C121" s="197" t="str">
        <f t="shared" ca="1" si="16"/>
        <v/>
      </c>
      <c r="D121" s="29" t="str">
        <f t="shared" ca="1" si="20"/>
        <v/>
      </c>
      <c r="E121" t="str">
        <f ca="1">IF($C121="","",COUNTIFS(Visits[Date],"&gt;="&amp;CalcVisits!$C121,Visits[Date],"&lt;="&amp;$D121))</f>
        <v/>
      </c>
      <c r="F121" t="str">
        <f ca="1">IF($C121="","",COUNTIFS(Visits[Date],"&gt;="&amp;CalcVisits!$C121,Visits[Date],"&lt;="&amp;$D121,Visits[Was an acute script required? ],"Yes"))</f>
        <v/>
      </c>
      <c r="G121" t="str">
        <f ca="1">IF($C121="","",COUNTIFS(Visits[Date],"&gt;="&amp;CalcVisits!$C121,Visits[Date],"&lt;="&amp;$D121,Visits[Did the patient initiate contact with a GP/OOH within 48 hours of home visit? ],"Yes"))</f>
        <v/>
      </c>
      <c r="H121" t="str">
        <f ca="1">IF($C121="","",COUNTIFS(Visits[Date],"&gt;="&amp;CalcVisits!$C121,Visits[Date],"&lt;="&amp;$D121,Visits[Was the patient admitted to hospital within 72 hours of home visit? ],"Yes"))</f>
        <v/>
      </c>
      <c r="I121" t="str">
        <f t="shared" ca="1" si="17"/>
        <v/>
      </c>
      <c r="J121" t="str">
        <f t="shared" ca="1" si="18"/>
        <v/>
      </c>
      <c r="K121" t="str">
        <f t="shared" ca="1" si="19"/>
        <v/>
      </c>
      <c r="L121" t="str">
        <f ca="1">IF(ISTEXT(VLOOKUP(C121,Table3[],7,FALSE)), VLOOKUP(C121,Table3[],7,FALSE),"")</f>
        <v/>
      </c>
      <c r="M121" t="str">
        <f ca="1">IF($C121="","",COUNTIFS(Visits[Date],"&gt;="&amp;CalcVisits!$C121,Visits[Date],"&lt;="&amp;$D121,Visits[Home visit carried out by],Variables!$D$2))</f>
        <v/>
      </c>
      <c r="N121" t="str">
        <f t="shared" ca="1" si="14"/>
        <v/>
      </c>
    </row>
    <row r="122" spans="1:14" x14ac:dyDescent="0.35">
      <c r="A122">
        <f t="shared" si="15"/>
        <v>122</v>
      </c>
      <c r="C122" s="197" t="str">
        <f t="shared" ca="1" si="16"/>
        <v/>
      </c>
      <c r="D122" s="29" t="str">
        <f t="shared" ca="1" si="20"/>
        <v/>
      </c>
      <c r="E122" t="str">
        <f ca="1">IF($C122="","",COUNTIFS(Visits[Date],"&gt;="&amp;CalcVisits!$C122,Visits[Date],"&lt;="&amp;$D122))</f>
        <v/>
      </c>
      <c r="F122" t="str">
        <f ca="1">IF($C122="","",COUNTIFS(Visits[Date],"&gt;="&amp;CalcVisits!$C122,Visits[Date],"&lt;="&amp;$D122,Visits[Was an acute script required? ],"Yes"))</f>
        <v/>
      </c>
      <c r="G122" t="str">
        <f ca="1">IF($C122="","",COUNTIFS(Visits[Date],"&gt;="&amp;CalcVisits!$C122,Visits[Date],"&lt;="&amp;$D122,Visits[Did the patient initiate contact with a GP/OOH within 48 hours of home visit? ],"Yes"))</f>
        <v/>
      </c>
      <c r="H122" t="str">
        <f ca="1">IF($C122="","",COUNTIFS(Visits[Date],"&gt;="&amp;CalcVisits!$C122,Visits[Date],"&lt;="&amp;$D122,Visits[Was the patient admitted to hospital within 72 hours of home visit? ],"Yes"))</f>
        <v/>
      </c>
      <c r="I122" t="str">
        <f t="shared" ca="1" si="17"/>
        <v/>
      </c>
      <c r="J122" t="str">
        <f t="shared" ca="1" si="18"/>
        <v/>
      </c>
      <c r="K122" t="str">
        <f t="shared" ca="1" si="19"/>
        <v/>
      </c>
      <c r="L122" t="str">
        <f ca="1">IF(ISTEXT(VLOOKUP(C122,Table3[],7,FALSE)), VLOOKUP(C122,Table3[],7,FALSE),"")</f>
        <v/>
      </c>
      <c r="M122" t="str">
        <f ca="1">IF($C122="","",COUNTIFS(Visits[Date],"&gt;="&amp;CalcVisits!$C122,Visits[Date],"&lt;="&amp;$D122,Visits[Home visit carried out by],Variables!$D$2))</f>
        <v/>
      </c>
      <c r="N122" t="str">
        <f t="shared" ca="1" si="14"/>
        <v/>
      </c>
    </row>
    <row r="123" spans="1:14" x14ac:dyDescent="0.35">
      <c r="A123">
        <f t="shared" si="15"/>
        <v>123</v>
      </c>
      <c r="C123" s="197" t="str">
        <f t="shared" ca="1" si="16"/>
        <v/>
      </c>
      <c r="D123" s="29" t="str">
        <f t="shared" ca="1" si="20"/>
        <v/>
      </c>
      <c r="E123" t="str">
        <f ca="1">IF($C123="","",COUNTIFS(Visits[Date],"&gt;="&amp;CalcVisits!$C123,Visits[Date],"&lt;="&amp;$D123))</f>
        <v/>
      </c>
      <c r="F123" t="str">
        <f ca="1">IF($C123="","",COUNTIFS(Visits[Date],"&gt;="&amp;CalcVisits!$C123,Visits[Date],"&lt;="&amp;$D123,Visits[Was an acute script required? ],"Yes"))</f>
        <v/>
      </c>
      <c r="G123" t="str">
        <f ca="1">IF($C123="","",COUNTIFS(Visits[Date],"&gt;="&amp;CalcVisits!$C123,Visits[Date],"&lt;="&amp;$D123,Visits[Did the patient initiate contact with a GP/OOH within 48 hours of home visit? ],"Yes"))</f>
        <v/>
      </c>
      <c r="H123" t="str">
        <f ca="1">IF($C123="","",COUNTIFS(Visits[Date],"&gt;="&amp;CalcVisits!$C123,Visits[Date],"&lt;="&amp;$D123,Visits[Was the patient admitted to hospital within 72 hours of home visit? ],"Yes"))</f>
        <v/>
      </c>
      <c r="I123" t="str">
        <f t="shared" ca="1" si="17"/>
        <v/>
      </c>
      <c r="J123" t="str">
        <f t="shared" ca="1" si="18"/>
        <v/>
      </c>
      <c r="K123" t="str">
        <f t="shared" ca="1" si="19"/>
        <v/>
      </c>
      <c r="L123" t="str">
        <f ca="1">IF(ISTEXT(VLOOKUP(C123,Table3[],7,FALSE)), VLOOKUP(C123,Table3[],7,FALSE),"")</f>
        <v/>
      </c>
      <c r="M123" t="str">
        <f ca="1">IF($C123="","",COUNTIFS(Visits[Date],"&gt;="&amp;CalcVisits!$C123,Visits[Date],"&lt;="&amp;$D123,Visits[Home visit carried out by],Variables!$D$2))</f>
        <v/>
      </c>
      <c r="N123" t="str">
        <f t="shared" ca="1" si="14"/>
        <v/>
      </c>
    </row>
    <row r="124" spans="1:14" x14ac:dyDescent="0.35">
      <c r="A124">
        <f t="shared" si="15"/>
        <v>124</v>
      </c>
      <c r="C124" s="197" t="str">
        <f t="shared" ca="1" si="16"/>
        <v/>
      </c>
      <c r="D124" s="29" t="str">
        <f t="shared" ca="1" si="20"/>
        <v/>
      </c>
      <c r="E124" t="str">
        <f ca="1">IF($C124="","",COUNTIFS(Visits[Date],"&gt;="&amp;CalcVisits!$C124,Visits[Date],"&lt;="&amp;$D124))</f>
        <v/>
      </c>
      <c r="F124" t="str">
        <f ca="1">IF($C124="","",COUNTIFS(Visits[Date],"&gt;="&amp;CalcVisits!$C124,Visits[Date],"&lt;="&amp;$D124,Visits[Was an acute script required? ],"Yes"))</f>
        <v/>
      </c>
      <c r="G124" t="str">
        <f ca="1">IF($C124="","",COUNTIFS(Visits[Date],"&gt;="&amp;CalcVisits!$C124,Visits[Date],"&lt;="&amp;$D124,Visits[Did the patient initiate contact with a GP/OOH within 48 hours of home visit? ],"Yes"))</f>
        <v/>
      </c>
      <c r="H124" t="str">
        <f ca="1">IF($C124="","",COUNTIFS(Visits[Date],"&gt;="&amp;CalcVisits!$C124,Visits[Date],"&lt;="&amp;$D124,Visits[Was the patient admitted to hospital within 72 hours of home visit? ],"Yes"))</f>
        <v/>
      </c>
      <c r="I124" t="str">
        <f t="shared" ca="1" si="17"/>
        <v/>
      </c>
      <c r="J124" t="str">
        <f t="shared" ca="1" si="18"/>
        <v/>
      </c>
      <c r="K124" t="str">
        <f t="shared" ca="1" si="19"/>
        <v/>
      </c>
      <c r="L124" t="str">
        <f ca="1">IF(ISTEXT(VLOOKUP(C124,Table3[],7,FALSE)), VLOOKUP(C124,Table3[],7,FALSE),"")</f>
        <v/>
      </c>
      <c r="M124" t="str">
        <f ca="1">IF($C124="","",COUNTIFS(Visits[Date],"&gt;="&amp;CalcVisits!$C124,Visits[Date],"&lt;="&amp;$D124,Visits[Home visit carried out by],Variables!$D$2))</f>
        <v/>
      </c>
      <c r="N124" t="str">
        <f t="shared" ca="1" si="14"/>
        <v/>
      </c>
    </row>
    <row r="125" spans="1:14" x14ac:dyDescent="0.35">
      <c r="A125">
        <f t="shared" si="15"/>
        <v>125</v>
      </c>
      <c r="C125" s="197" t="str">
        <f t="shared" ca="1" si="16"/>
        <v/>
      </c>
      <c r="D125" s="29" t="str">
        <f t="shared" ca="1" si="20"/>
        <v/>
      </c>
      <c r="E125" t="str">
        <f ca="1">IF($C125="","",COUNTIFS(Visits[Date],"&gt;="&amp;CalcVisits!$C125,Visits[Date],"&lt;="&amp;$D125))</f>
        <v/>
      </c>
      <c r="F125" t="str">
        <f ca="1">IF($C125="","",COUNTIFS(Visits[Date],"&gt;="&amp;CalcVisits!$C125,Visits[Date],"&lt;="&amp;$D125,Visits[Was an acute script required? ],"Yes"))</f>
        <v/>
      </c>
      <c r="G125" t="str">
        <f ca="1">IF($C125="","",COUNTIFS(Visits[Date],"&gt;="&amp;CalcVisits!$C125,Visits[Date],"&lt;="&amp;$D125,Visits[Did the patient initiate contact with a GP/OOH within 48 hours of home visit? ],"Yes"))</f>
        <v/>
      </c>
      <c r="H125" t="str">
        <f ca="1">IF($C125="","",COUNTIFS(Visits[Date],"&gt;="&amp;CalcVisits!$C125,Visits[Date],"&lt;="&amp;$D125,Visits[Was the patient admitted to hospital within 72 hours of home visit? ],"Yes"))</f>
        <v/>
      </c>
      <c r="I125" t="str">
        <f t="shared" ca="1" si="17"/>
        <v/>
      </c>
      <c r="J125" t="str">
        <f t="shared" ca="1" si="18"/>
        <v/>
      </c>
      <c r="K125" t="str">
        <f t="shared" ca="1" si="19"/>
        <v/>
      </c>
      <c r="L125" t="str">
        <f ca="1">IF(ISTEXT(VLOOKUP(C125,Table3[],7,FALSE)), VLOOKUP(C125,Table3[],7,FALSE),"")</f>
        <v/>
      </c>
      <c r="M125" t="str">
        <f ca="1">IF($C125="","",COUNTIFS(Visits[Date],"&gt;="&amp;CalcVisits!$C125,Visits[Date],"&lt;="&amp;$D125,Visits[Home visit carried out by],Variables!$D$2))</f>
        <v/>
      </c>
      <c r="N125" t="str">
        <f t="shared" ca="1" si="14"/>
        <v/>
      </c>
    </row>
    <row r="126" spans="1:14" x14ac:dyDescent="0.35">
      <c r="A126">
        <f t="shared" si="15"/>
        <v>126</v>
      </c>
      <c r="C126" s="197" t="str">
        <f t="shared" ca="1" si="16"/>
        <v/>
      </c>
      <c r="D126" s="29" t="str">
        <f t="shared" ca="1" si="20"/>
        <v/>
      </c>
      <c r="E126" t="str">
        <f ca="1">IF($C126="","",COUNTIFS(Visits[Date],"&gt;="&amp;CalcVisits!$C126,Visits[Date],"&lt;="&amp;$D126))</f>
        <v/>
      </c>
      <c r="F126" t="str">
        <f ca="1">IF($C126="","",COUNTIFS(Visits[Date],"&gt;="&amp;CalcVisits!$C126,Visits[Date],"&lt;="&amp;$D126,Visits[Was an acute script required? ],"Yes"))</f>
        <v/>
      </c>
      <c r="G126" t="str">
        <f ca="1">IF($C126="","",COUNTIFS(Visits[Date],"&gt;="&amp;CalcVisits!$C126,Visits[Date],"&lt;="&amp;$D126,Visits[Did the patient initiate contact with a GP/OOH within 48 hours of home visit? ],"Yes"))</f>
        <v/>
      </c>
      <c r="H126" t="str">
        <f ca="1">IF($C126="","",COUNTIFS(Visits[Date],"&gt;="&amp;CalcVisits!$C126,Visits[Date],"&lt;="&amp;$D126,Visits[Was the patient admitted to hospital within 72 hours of home visit? ],"Yes"))</f>
        <v/>
      </c>
      <c r="I126" t="str">
        <f t="shared" ca="1" si="17"/>
        <v/>
      </c>
      <c r="J126" t="str">
        <f t="shared" ca="1" si="18"/>
        <v/>
      </c>
      <c r="K126" t="str">
        <f t="shared" ca="1" si="19"/>
        <v/>
      </c>
      <c r="L126" t="str">
        <f ca="1">IF(ISTEXT(VLOOKUP(C126,Table3[],7,FALSE)), VLOOKUP(C126,Table3[],7,FALSE),"")</f>
        <v/>
      </c>
      <c r="M126" t="str">
        <f ca="1">IF($C126="","",COUNTIFS(Visits[Date],"&gt;="&amp;CalcVisits!$C126,Visits[Date],"&lt;="&amp;$D126,Visits[Home visit carried out by],Variables!$D$2))</f>
        <v/>
      </c>
      <c r="N126" t="str">
        <f t="shared" ca="1" si="14"/>
        <v/>
      </c>
    </row>
    <row r="127" spans="1:14" x14ac:dyDescent="0.35">
      <c r="A127">
        <f t="shared" si="15"/>
        <v>127</v>
      </c>
      <c r="C127" s="197" t="str">
        <f t="shared" ca="1" si="16"/>
        <v/>
      </c>
      <c r="D127" s="29" t="str">
        <f t="shared" ca="1" si="20"/>
        <v/>
      </c>
      <c r="E127" t="str">
        <f ca="1">IF($C127="","",COUNTIFS(Visits[Date],"&gt;="&amp;CalcVisits!$C127,Visits[Date],"&lt;="&amp;$D127))</f>
        <v/>
      </c>
      <c r="F127" t="str">
        <f ca="1">IF($C127="","",COUNTIFS(Visits[Date],"&gt;="&amp;CalcVisits!$C127,Visits[Date],"&lt;="&amp;$D127,Visits[Was an acute script required? ],"Yes"))</f>
        <v/>
      </c>
      <c r="G127" t="str">
        <f ca="1">IF($C127="","",COUNTIFS(Visits[Date],"&gt;="&amp;CalcVisits!$C127,Visits[Date],"&lt;="&amp;$D127,Visits[Did the patient initiate contact with a GP/OOH within 48 hours of home visit? ],"Yes"))</f>
        <v/>
      </c>
      <c r="H127" t="str">
        <f ca="1">IF($C127="","",COUNTIFS(Visits[Date],"&gt;="&amp;CalcVisits!$C127,Visits[Date],"&lt;="&amp;$D127,Visits[Was the patient admitted to hospital within 72 hours of home visit? ],"Yes"))</f>
        <v/>
      </c>
      <c r="I127" t="str">
        <f t="shared" ca="1" si="17"/>
        <v/>
      </c>
      <c r="J127" t="str">
        <f t="shared" ca="1" si="18"/>
        <v/>
      </c>
      <c r="K127" t="str">
        <f t="shared" ca="1" si="19"/>
        <v/>
      </c>
      <c r="L127" t="str">
        <f ca="1">IF(ISTEXT(VLOOKUP(C127,Table3[],7,FALSE)), VLOOKUP(C127,Table3[],7,FALSE),"")</f>
        <v/>
      </c>
      <c r="M127" t="str">
        <f ca="1">IF($C127="","",COUNTIFS(Visits[Date],"&gt;="&amp;CalcVisits!$C127,Visits[Date],"&lt;="&amp;$D127,Visits[Home visit carried out by],Variables!$D$2))</f>
        <v/>
      </c>
      <c r="N127" t="str">
        <f t="shared" ca="1" si="14"/>
        <v/>
      </c>
    </row>
    <row r="128" spans="1:14" x14ac:dyDescent="0.35">
      <c r="A128">
        <f t="shared" si="15"/>
        <v>128</v>
      </c>
      <c r="C128" s="197" t="str">
        <f t="shared" ca="1" si="16"/>
        <v/>
      </c>
      <c r="D128" s="29" t="str">
        <f t="shared" ca="1" si="20"/>
        <v/>
      </c>
      <c r="E128" t="str">
        <f ca="1">IF($C128="","",COUNTIFS(Visits[Date],"&gt;="&amp;CalcVisits!$C128,Visits[Date],"&lt;="&amp;$D128))</f>
        <v/>
      </c>
      <c r="F128" t="str">
        <f ca="1">IF($C128="","",COUNTIFS(Visits[Date],"&gt;="&amp;CalcVisits!$C128,Visits[Date],"&lt;="&amp;$D128,Visits[Was an acute script required? ],"Yes"))</f>
        <v/>
      </c>
      <c r="G128" t="str">
        <f ca="1">IF($C128="","",COUNTIFS(Visits[Date],"&gt;="&amp;CalcVisits!$C128,Visits[Date],"&lt;="&amp;$D128,Visits[Did the patient initiate contact with a GP/OOH within 48 hours of home visit? ],"Yes"))</f>
        <v/>
      </c>
      <c r="H128" t="str">
        <f ca="1">IF($C128="","",COUNTIFS(Visits[Date],"&gt;="&amp;CalcVisits!$C128,Visits[Date],"&lt;="&amp;$D128,Visits[Was the patient admitted to hospital within 72 hours of home visit? ],"Yes"))</f>
        <v/>
      </c>
      <c r="I128" t="str">
        <f t="shared" ca="1" si="17"/>
        <v/>
      </c>
      <c r="J128" t="str">
        <f t="shared" ca="1" si="18"/>
        <v/>
      </c>
      <c r="K128" t="str">
        <f t="shared" ca="1" si="19"/>
        <v/>
      </c>
      <c r="L128" t="str">
        <f ca="1">IF(ISTEXT(VLOOKUP(C128,Table3[],7,FALSE)), VLOOKUP(C128,Table3[],7,FALSE),"")</f>
        <v/>
      </c>
      <c r="M128" t="str">
        <f ca="1">IF($C128="","",COUNTIFS(Visits[Date],"&gt;="&amp;CalcVisits!$C128,Visits[Date],"&lt;="&amp;$D128,Visits[Home visit carried out by],Variables!$D$2))</f>
        <v/>
      </c>
      <c r="N128" t="str">
        <f t="shared" ca="1" si="14"/>
        <v/>
      </c>
    </row>
    <row r="129" spans="1:14" x14ac:dyDescent="0.35">
      <c r="A129">
        <f t="shared" si="15"/>
        <v>129</v>
      </c>
      <c r="C129" s="197" t="str">
        <f t="shared" ca="1" si="16"/>
        <v/>
      </c>
      <c r="D129" s="29" t="str">
        <f t="shared" ca="1" si="20"/>
        <v/>
      </c>
      <c r="E129" t="str">
        <f ca="1">IF($C129="","",COUNTIFS(Visits[Date],"&gt;="&amp;CalcVisits!$C129,Visits[Date],"&lt;="&amp;$D129))</f>
        <v/>
      </c>
      <c r="F129" t="str">
        <f ca="1">IF($C129="","",COUNTIFS(Visits[Date],"&gt;="&amp;CalcVisits!$C129,Visits[Date],"&lt;="&amp;$D129,Visits[Was an acute script required? ],"Yes"))</f>
        <v/>
      </c>
      <c r="G129" t="str">
        <f ca="1">IF($C129="","",COUNTIFS(Visits[Date],"&gt;="&amp;CalcVisits!$C129,Visits[Date],"&lt;="&amp;$D129,Visits[Did the patient initiate contact with a GP/OOH within 48 hours of home visit? ],"Yes"))</f>
        <v/>
      </c>
      <c r="H129" t="str">
        <f ca="1">IF($C129="","",COUNTIFS(Visits[Date],"&gt;="&amp;CalcVisits!$C129,Visits[Date],"&lt;="&amp;$D129,Visits[Was the patient admitted to hospital within 72 hours of home visit? ],"Yes"))</f>
        <v/>
      </c>
      <c r="I129" t="str">
        <f t="shared" ca="1" si="17"/>
        <v/>
      </c>
      <c r="J129" t="str">
        <f t="shared" ca="1" si="18"/>
        <v/>
      </c>
      <c r="K129" t="str">
        <f t="shared" ca="1" si="19"/>
        <v/>
      </c>
      <c r="L129" t="str">
        <f ca="1">IF(ISTEXT(VLOOKUP(C129,Table3[],7,FALSE)), VLOOKUP(C129,Table3[],7,FALSE),"")</f>
        <v/>
      </c>
      <c r="M129" t="str">
        <f ca="1">IF($C129="","",COUNTIFS(Visits[Date],"&gt;="&amp;CalcVisits!$C129,Visits[Date],"&lt;="&amp;$D129,Visits[Home visit carried out by],Variables!$D$2))</f>
        <v/>
      </c>
      <c r="N129" t="str">
        <f t="shared" ca="1" si="14"/>
        <v/>
      </c>
    </row>
    <row r="130" spans="1:14" x14ac:dyDescent="0.35">
      <c r="A130">
        <f t="shared" si="15"/>
        <v>130</v>
      </c>
      <c r="C130" s="197" t="str">
        <f t="shared" ca="1" si="16"/>
        <v/>
      </c>
      <c r="D130" s="29" t="str">
        <f t="shared" ca="1" si="20"/>
        <v/>
      </c>
      <c r="E130" t="str">
        <f ca="1">IF($C130="","",COUNTIFS(Visits[Date],"&gt;="&amp;CalcVisits!$C130,Visits[Date],"&lt;="&amp;$D130))</f>
        <v/>
      </c>
      <c r="F130" t="str">
        <f ca="1">IF($C130="","",COUNTIFS(Visits[Date],"&gt;="&amp;CalcVisits!$C130,Visits[Date],"&lt;="&amp;$D130,Visits[Was an acute script required? ],"Yes"))</f>
        <v/>
      </c>
      <c r="G130" t="str">
        <f ca="1">IF($C130="","",COUNTIFS(Visits[Date],"&gt;="&amp;CalcVisits!$C130,Visits[Date],"&lt;="&amp;$D130,Visits[Did the patient initiate contact with a GP/OOH within 48 hours of home visit? ],"Yes"))</f>
        <v/>
      </c>
      <c r="H130" t="str">
        <f ca="1">IF($C130="","",COUNTIFS(Visits[Date],"&gt;="&amp;CalcVisits!$C130,Visits[Date],"&lt;="&amp;$D130,Visits[Was the patient admitted to hospital within 72 hours of home visit? ],"Yes"))</f>
        <v/>
      </c>
      <c r="I130" t="str">
        <f t="shared" ca="1" si="17"/>
        <v/>
      </c>
      <c r="J130" t="str">
        <f t="shared" ca="1" si="18"/>
        <v/>
      </c>
      <c r="K130" t="str">
        <f t="shared" ca="1" si="19"/>
        <v/>
      </c>
      <c r="L130" t="str">
        <f ca="1">IF(ISTEXT(VLOOKUP(C130,Table3[],7,FALSE)), VLOOKUP(C130,Table3[],7,FALSE),"")</f>
        <v/>
      </c>
      <c r="M130" t="str">
        <f ca="1">IF($C130="","",COUNTIFS(Visits[Date],"&gt;="&amp;CalcVisits!$C130,Visits[Date],"&lt;="&amp;$D130,Visits[Home visit carried out by],Variables!$D$2))</f>
        <v/>
      </c>
      <c r="N130" t="str">
        <f t="shared" ca="1" si="14"/>
        <v/>
      </c>
    </row>
    <row r="131" spans="1:14" x14ac:dyDescent="0.35">
      <c r="A131">
        <f t="shared" si="15"/>
        <v>131</v>
      </c>
      <c r="C131" s="197" t="str">
        <f t="shared" ca="1" si="16"/>
        <v/>
      </c>
      <c r="D131" s="29" t="str">
        <f t="shared" ca="1" si="20"/>
        <v/>
      </c>
      <c r="E131" t="str">
        <f ca="1">IF($C131="","",COUNTIFS(Visits[Date],"&gt;="&amp;CalcVisits!$C131,Visits[Date],"&lt;="&amp;$D131))</f>
        <v/>
      </c>
      <c r="F131" t="str">
        <f ca="1">IF($C131="","",COUNTIFS(Visits[Date],"&gt;="&amp;CalcVisits!$C131,Visits[Date],"&lt;="&amp;$D131,Visits[Was an acute script required? ],"Yes"))</f>
        <v/>
      </c>
      <c r="G131" t="str">
        <f ca="1">IF($C131="","",COUNTIFS(Visits[Date],"&gt;="&amp;CalcVisits!$C131,Visits[Date],"&lt;="&amp;$D131,Visits[Did the patient initiate contact with a GP/OOH within 48 hours of home visit? ],"Yes"))</f>
        <v/>
      </c>
      <c r="H131" t="str">
        <f ca="1">IF($C131="","",COUNTIFS(Visits[Date],"&gt;="&amp;CalcVisits!$C131,Visits[Date],"&lt;="&amp;$D131,Visits[Was the patient admitted to hospital within 72 hours of home visit? ],"Yes"))</f>
        <v/>
      </c>
      <c r="I131" t="str">
        <f t="shared" ca="1" si="17"/>
        <v/>
      </c>
      <c r="J131" t="str">
        <f t="shared" ca="1" si="18"/>
        <v/>
      </c>
      <c r="K131" t="str">
        <f t="shared" ca="1" si="19"/>
        <v/>
      </c>
      <c r="L131" t="str">
        <f ca="1">IF(ISTEXT(VLOOKUP(C131,Table3[],7,FALSE)), VLOOKUP(C131,Table3[],7,FALSE),"")</f>
        <v/>
      </c>
      <c r="M131" t="str">
        <f ca="1">IF($C131="","",COUNTIFS(Visits[Date],"&gt;="&amp;CalcVisits!$C131,Visits[Date],"&lt;="&amp;$D131,Visits[Home visit carried out by],Variables!$D$2))</f>
        <v/>
      </c>
      <c r="N131" t="str">
        <f t="shared" ca="1" si="14"/>
        <v/>
      </c>
    </row>
    <row r="132" spans="1:14" x14ac:dyDescent="0.35">
      <c r="A132">
        <f t="shared" si="15"/>
        <v>132</v>
      </c>
      <c r="C132" s="197" t="str">
        <f t="shared" ca="1" si="16"/>
        <v/>
      </c>
      <c r="D132" s="29" t="str">
        <f t="shared" ca="1" si="20"/>
        <v/>
      </c>
      <c r="E132" t="str">
        <f ca="1">IF($C132="","",COUNTIFS(Visits[Date],"&gt;="&amp;CalcVisits!$C132,Visits[Date],"&lt;="&amp;$D132))</f>
        <v/>
      </c>
      <c r="F132" t="str">
        <f ca="1">IF($C132="","",COUNTIFS(Visits[Date],"&gt;="&amp;CalcVisits!$C132,Visits[Date],"&lt;="&amp;$D132,Visits[Was an acute script required? ],"Yes"))</f>
        <v/>
      </c>
      <c r="G132" t="str">
        <f ca="1">IF($C132="","",COUNTIFS(Visits[Date],"&gt;="&amp;CalcVisits!$C132,Visits[Date],"&lt;="&amp;$D132,Visits[Did the patient initiate contact with a GP/OOH within 48 hours of home visit? ],"Yes"))</f>
        <v/>
      </c>
      <c r="H132" t="str">
        <f ca="1">IF($C132="","",COUNTIFS(Visits[Date],"&gt;="&amp;CalcVisits!$C132,Visits[Date],"&lt;="&amp;$D132,Visits[Was the patient admitted to hospital within 72 hours of home visit? ],"Yes"))</f>
        <v/>
      </c>
      <c r="I132" t="str">
        <f t="shared" ca="1" si="17"/>
        <v/>
      </c>
      <c r="J132" t="str">
        <f t="shared" ca="1" si="18"/>
        <v/>
      </c>
      <c r="K132" t="str">
        <f t="shared" ca="1" si="19"/>
        <v/>
      </c>
      <c r="L132" t="str">
        <f ca="1">IF(ISTEXT(VLOOKUP(C132,Table3[],7,FALSE)), VLOOKUP(C132,Table3[],7,FALSE),"")</f>
        <v/>
      </c>
      <c r="M132" t="str">
        <f ca="1">IF($C132="","",COUNTIFS(Visits[Date],"&gt;="&amp;CalcVisits!$C132,Visits[Date],"&lt;="&amp;$D132,Visits[Home visit carried out by],Variables!$D$2))</f>
        <v/>
      </c>
      <c r="N132" t="str">
        <f t="shared" ca="1" si="14"/>
        <v/>
      </c>
    </row>
    <row r="133" spans="1:14" x14ac:dyDescent="0.35">
      <c r="A133">
        <f t="shared" si="15"/>
        <v>133</v>
      </c>
      <c r="C133" s="197" t="str">
        <f t="shared" ca="1" si="16"/>
        <v/>
      </c>
      <c r="D133" s="29" t="str">
        <f t="shared" ca="1" si="20"/>
        <v/>
      </c>
      <c r="E133" t="str">
        <f ca="1">IF($C133="","",COUNTIFS(Visits[Date],"&gt;="&amp;CalcVisits!$C133,Visits[Date],"&lt;="&amp;$D133))</f>
        <v/>
      </c>
      <c r="F133" t="str">
        <f ca="1">IF($C133="","",COUNTIFS(Visits[Date],"&gt;="&amp;CalcVisits!$C133,Visits[Date],"&lt;="&amp;$D133,Visits[Was an acute script required? ],"Yes"))</f>
        <v/>
      </c>
      <c r="G133" t="str">
        <f ca="1">IF($C133="","",COUNTIFS(Visits[Date],"&gt;="&amp;CalcVisits!$C133,Visits[Date],"&lt;="&amp;$D133,Visits[Did the patient initiate contact with a GP/OOH within 48 hours of home visit? ],"Yes"))</f>
        <v/>
      </c>
      <c r="H133" t="str">
        <f ca="1">IF($C133="","",COUNTIFS(Visits[Date],"&gt;="&amp;CalcVisits!$C133,Visits[Date],"&lt;="&amp;$D133,Visits[Was the patient admitted to hospital within 72 hours of home visit? ],"Yes"))</f>
        <v/>
      </c>
      <c r="I133" t="str">
        <f t="shared" ca="1" si="17"/>
        <v/>
      </c>
      <c r="J133" t="str">
        <f t="shared" ca="1" si="18"/>
        <v/>
      </c>
      <c r="K133" t="str">
        <f t="shared" ca="1" si="19"/>
        <v/>
      </c>
      <c r="L133" t="str">
        <f ca="1">IF(ISTEXT(VLOOKUP(C133,Table3[],7,FALSE)), VLOOKUP(C133,Table3[],7,FALSE),"")</f>
        <v/>
      </c>
      <c r="M133" t="str">
        <f ca="1">IF($C133="","",COUNTIFS(Visits[Date],"&gt;="&amp;CalcVisits!$C133,Visits[Date],"&lt;="&amp;$D133,Visits[Home visit carried out by],Variables!$D$2))</f>
        <v/>
      </c>
      <c r="N133" t="str">
        <f t="shared" ca="1" si="14"/>
        <v/>
      </c>
    </row>
    <row r="134" spans="1:14" x14ac:dyDescent="0.35">
      <c r="A134">
        <f t="shared" si="15"/>
        <v>134</v>
      </c>
      <c r="C134" s="197" t="str">
        <f t="shared" ca="1" si="16"/>
        <v/>
      </c>
      <c r="D134" s="29" t="str">
        <f t="shared" ca="1" si="20"/>
        <v/>
      </c>
      <c r="E134" t="str">
        <f ca="1">IF($C134="","",COUNTIFS(Visits[Date],"&gt;="&amp;CalcVisits!$C134,Visits[Date],"&lt;="&amp;$D134))</f>
        <v/>
      </c>
      <c r="F134" t="str">
        <f ca="1">IF($C134="","",COUNTIFS(Visits[Date],"&gt;="&amp;CalcVisits!$C134,Visits[Date],"&lt;="&amp;$D134,Visits[Was an acute script required? ],"Yes"))</f>
        <v/>
      </c>
      <c r="G134" t="str">
        <f ca="1">IF($C134="","",COUNTIFS(Visits[Date],"&gt;="&amp;CalcVisits!$C134,Visits[Date],"&lt;="&amp;$D134,Visits[Did the patient initiate contact with a GP/OOH within 48 hours of home visit? ],"Yes"))</f>
        <v/>
      </c>
      <c r="H134" t="str">
        <f ca="1">IF($C134="","",COUNTIFS(Visits[Date],"&gt;="&amp;CalcVisits!$C134,Visits[Date],"&lt;="&amp;$D134,Visits[Was the patient admitted to hospital within 72 hours of home visit? ],"Yes"))</f>
        <v/>
      </c>
      <c r="I134" t="str">
        <f t="shared" ca="1" si="17"/>
        <v/>
      </c>
      <c r="J134" t="str">
        <f t="shared" ca="1" si="18"/>
        <v/>
      </c>
      <c r="K134" t="str">
        <f t="shared" ca="1" si="19"/>
        <v/>
      </c>
      <c r="L134" t="str">
        <f ca="1">IF(ISTEXT(VLOOKUP(C134,Table3[],7,FALSE)), VLOOKUP(C134,Table3[],7,FALSE),"")</f>
        <v/>
      </c>
      <c r="M134" t="str">
        <f ca="1">IF($C134="","",COUNTIFS(Visits[Date],"&gt;="&amp;CalcVisits!$C134,Visits[Date],"&lt;="&amp;$D134,Visits[Home visit carried out by],Variables!$D$2))</f>
        <v/>
      </c>
      <c r="N134" t="str">
        <f t="shared" ca="1" si="14"/>
        <v/>
      </c>
    </row>
    <row r="135" spans="1:14" x14ac:dyDescent="0.35">
      <c r="A135">
        <f t="shared" si="15"/>
        <v>135</v>
      </c>
      <c r="C135" s="197" t="str">
        <f t="shared" ca="1" si="16"/>
        <v/>
      </c>
      <c r="D135" s="29" t="str">
        <f t="shared" ca="1" si="20"/>
        <v/>
      </c>
      <c r="E135" t="str">
        <f ca="1">IF($C135="","",COUNTIFS(Visits[Date],"&gt;="&amp;CalcVisits!$C135,Visits[Date],"&lt;="&amp;$D135))</f>
        <v/>
      </c>
      <c r="F135" t="str">
        <f ca="1">IF($C135="","",COUNTIFS(Visits[Date],"&gt;="&amp;CalcVisits!$C135,Visits[Date],"&lt;="&amp;$D135,Visits[Was an acute script required? ],"Yes"))</f>
        <v/>
      </c>
      <c r="G135" t="str">
        <f ca="1">IF($C135="","",COUNTIFS(Visits[Date],"&gt;="&amp;CalcVisits!$C135,Visits[Date],"&lt;="&amp;$D135,Visits[Did the patient initiate contact with a GP/OOH within 48 hours of home visit? ],"Yes"))</f>
        <v/>
      </c>
      <c r="H135" t="str">
        <f ca="1">IF($C135="","",COUNTIFS(Visits[Date],"&gt;="&amp;CalcVisits!$C135,Visits[Date],"&lt;="&amp;$D135,Visits[Was the patient admitted to hospital within 72 hours of home visit? ],"Yes"))</f>
        <v/>
      </c>
      <c r="I135" t="str">
        <f t="shared" ca="1" si="17"/>
        <v/>
      </c>
      <c r="J135" t="str">
        <f t="shared" ca="1" si="18"/>
        <v/>
      </c>
      <c r="K135" t="str">
        <f t="shared" ca="1" si="19"/>
        <v/>
      </c>
      <c r="L135" t="str">
        <f ca="1">IF(ISTEXT(VLOOKUP(C135,Table3[],7,FALSE)), VLOOKUP(C135,Table3[],7,FALSE),"")</f>
        <v/>
      </c>
      <c r="M135" t="str">
        <f ca="1">IF($C135="","",COUNTIFS(Visits[Date],"&gt;="&amp;CalcVisits!$C135,Visits[Date],"&lt;="&amp;$D135,Visits[Home visit carried out by],Variables!$D$2))</f>
        <v/>
      </c>
      <c r="N135" t="str">
        <f t="shared" ca="1" si="14"/>
        <v/>
      </c>
    </row>
    <row r="136" spans="1:14" x14ac:dyDescent="0.35">
      <c r="A136">
        <f t="shared" si="15"/>
        <v>136</v>
      </c>
      <c r="C136" s="197" t="str">
        <f t="shared" ca="1" si="16"/>
        <v/>
      </c>
      <c r="D136" s="29" t="str">
        <f t="shared" ca="1" si="20"/>
        <v/>
      </c>
      <c r="E136" t="str">
        <f ca="1">IF($C136="","",COUNTIFS(Visits[Date],"&gt;="&amp;CalcVisits!$C136,Visits[Date],"&lt;="&amp;$D136))</f>
        <v/>
      </c>
      <c r="F136" t="str">
        <f ca="1">IF($C136="","",COUNTIFS(Visits[Date],"&gt;="&amp;CalcVisits!$C136,Visits[Date],"&lt;="&amp;$D136,Visits[Was an acute script required? ],"Yes"))</f>
        <v/>
      </c>
      <c r="G136" t="str">
        <f ca="1">IF($C136="","",COUNTIFS(Visits[Date],"&gt;="&amp;CalcVisits!$C136,Visits[Date],"&lt;="&amp;$D136,Visits[Did the patient initiate contact with a GP/OOH within 48 hours of home visit? ],"Yes"))</f>
        <v/>
      </c>
      <c r="H136" t="str">
        <f ca="1">IF($C136="","",COUNTIFS(Visits[Date],"&gt;="&amp;CalcVisits!$C136,Visits[Date],"&lt;="&amp;$D136,Visits[Was the patient admitted to hospital within 72 hours of home visit? ],"Yes"))</f>
        <v/>
      </c>
      <c r="I136" t="str">
        <f t="shared" ca="1" si="17"/>
        <v/>
      </c>
      <c r="J136" t="str">
        <f t="shared" ca="1" si="18"/>
        <v/>
      </c>
      <c r="K136" t="str">
        <f t="shared" ca="1" si="19"/>
        <v/>
      </c>
      <c r="L136" t="str">
        <f ca="1">IF(ISTEXT(VLOOKUP(C136,Table3[],7,FALSE)), VLOOKUP(C136,Table3[],7,FALSE),"")</f>
        <v/>
      </c>
      <c r="M136" t="str">
        <f ca="1">IF($C136="","",COUNTIFS(Visits[Date],"&gt;="&amp;CalcVisits!$C136,Visits[Date],"&lt;="&amp;$D136,Visits[Home visit carried out by],Variables!$D$2))</f>
        <v/>
      </c>
      <c r="N136" t="str">
        <f t="shared" ca="1" si="14"/>
        <v/>
      </c>
    </row>
    <row r="137" spans="1:14" x14ac:dyDescent="0.35">
      <c r="A137">
        <f t="shared" si="15"/>
        <v>137</v>
      </c>
      <c r="C137" s="197" t="str">
        <f t="shared" ca="1" si="16"/>
        <v/>
      </c>
      <c r="D137" s="29" t="str">
        <f t="shared" ca="1" si="20"/>
        <v/>
      </c>
      <c r="E137" t="str">
        <f ca="1">IF($C137="","",COUNTIFS(Visits[Date],"&gt;="&amp;CalcVisits!$C137,Visits[Date],"&lt;="&amp;$D137))</f>
        <v/>
      </c>
      <c r="F137" t="str">
        <f ca="1">IF($C137="","",COUNTIFS(Visits[Date],"&gt;="&amp;CalcVisits!$C137,Visits[Date],"&lt;="&amp;$D137,Visits[Was an acute script required? ],"Yes"))</f>
        <v/>
      </c>
      <c r="G137" t="str">
        <f ca="1">IF($C137="","",COUNTIFS(Visits[Date],"&gt;="&amp;CalcVisits!$C137,Visits[Date],"&lt;="&amp;$D137,Visits[Did the patient initiate contact with a GP/OOH within 48 hours of home visit? ],"Yes"))</f>
        <v/>
      </c>
      <c r="H137" t="str">
        <f ca="1">IF($C137="","",COUNTIFS(Visits[Date],"&gt;="&amp;CalcVisits!$C137,Visits[Date],"&lt;="&amp;$D137,Visits[Was the patient admitted to hospital within 72 hours of home visit? ],"Yes"))</f>
        <v/>
      </c>
      <c r="I137" t="str">
        <f t="shared" ca="1" si="17"/>
        <v/>
      </c>
      <c r="J137" t="str">
        <f t="shared" ca="1" si="18"/>
        <v/>
      </c>
      <c r="K137" t="str">
        <f t="shared" ca="1" si="19"/>
        <v/>
      </c>
      <c r="L137" t="str">
        <f ca="1">IF(ISTEXT(VLOOKUP(C137,Table3[],7,FALSE)), VLOOKUP(C137,Table3[],7,FALSE),"")</f>
        <v/>
      </c>
      <c r="M137" t="str">
        <f ca="1">IF($C137="","",COUNTIFS(Visits[Date],"&gt;="&amp;CalcVisits!$C137,Visits[Date],"&lt;="&amp;$D137,Visits[Home visit carried out by],Variables!$D$2))</f>
        <v/>
      </c>
      <c r="N137" t="str">
        <f t="shared" ca="1" si="14"/>
        <v/>
      </c>
    </row>
    <row r="138" spans="1:14" x14ac:dyDescent="0.35">
      <c r="A138">
        <f t="shared" si="15"/>
        <v>138</v>
      </c>
      <c r="C138" s="197" t="str">
        <f t="shared" ca="1" si="16"/>
        <v/>
      </c>
      <c r="D138" s="29" t="str">
        <f t="shared" ca="1" si="20"/>
        <v/>
      </c>
      <c r="E138" t="str">
        <f ca="1">IF($C138="","",COUNTIFS(Visits[Date],"&gt;="&amp;CalcVisits!$C138,Visits[Date],"&lt;="&amp;$D138))</f>
        <v/>
      </c>
      <c r="F138" t="str">
        <f ca="1">IF($C138="","",COUNTIFS(Visits[Date],"&gt;="&amp;CalcVisits!$C138,Visits[Date],"&lt;="&amp;$D138,Visits[Was an acute script required? ],"Yes"))</f>
        <v/>
      </c>
      <c r="G138" t="str">
        <f ca="1">IF($C138="","",COUNTIFS(Visits[Date],"&gt;="&amp;CalcVisits!$C138,Visits[Date],"&lt;="&amp;$D138,Visits[Did the patient initiate contact with a GP/OOH within 48 hours of home visit? ],"Yes"))</f>
        <v/>
      </c>
      <c r="H138" t="str">
        <f ca="1">IF($C138="","",COUNTIFS(Visits[Date],"&gt;="&amp;CalcVisits!$C138,Visits[Date],"&lt;="&amp;$D138,Visits[Was the patient admitted to hospital within 72 hours of home visit? ],"Yes"))</f>
        <v/>
      </c>
      <c r="I138" t="str">
        <f t="shared" ca="1" si="17"/>
        <v/>
      </c>
      <c r="J138" t="str">
        <f t="shared" ca="1" si="18"/>
        <v/>
      </c>
      <c r="K138" t="str">
        <f t="shared" ca="1" si="19"/>
        <v/>
      </c>
      <c r="L138" t="str">
        <f ca="1">IF(ISTEXT(VLOOKUP(C138,Table3[],7,FALSE)), VLOOKUP(C138,Table3[],7,FALSE),"")</f>
        <v/>
      </c>
      <c r="M138" t="str">
        <f ca="1">IF($C138="","",COUNTIFS(Visits[Date],"&gt;="&amp;CalcVisits!$C138,Visits[Date],"&lt;="&amp;$D138,Visits[Home visit carried out by],Variables!$D$2))</f>
        <v/>
      </c>
      <c r="N138" t="str">
        <f t="shared" ca="1" si="14"/>
        <v/>
      </c>
    </row>
    <row r="139" spans="1:14" x14ac:dyDescent="0.35">
      <c r="A139">
        <f t="shared" si="15"/>
        <v>139</v>
      </c>
      <c r="C139" s="197" t="str">
        <f t="shared" ca="1" si="16"/>
        <v/>
      </c>
      <c r="D139" s="29" t="str">
        <f t="shared" ca="1" si="20"/>
        <v/>
      </c>
      <c r="E139" t="str">
        <f ca="1">IF($C139="","",COUNTIFS(Visits[Date],"&gt;="&amp;CalcVisits!$C139,Visits[Date],"&lt;="&amp;$D139))</f>
        <v/>
      </c>
      <c r="F139" t="str">
        <f ca="1">IF($C139="","",COUNTIFS(Visits[Date],"&gt;="&amp;CalcVisits!$C139,Visits[Date],"&lt;="&amp;$D139,Visits[Was an acute script required? ],"Yes"))</f>
        <v/>
      </c>
      <c r="G139" t="str">
        <f ca="1">IF($C139="","",COUNTIFS(Visits[Date],"&gt;="&amp;CalcVisits!$C139,Visits[Date],"&lt;="&amp;$D139,Visits[Did the patient initiate contact with a GP/OOH within 48 hours of home visit? ],"Yes"))</f>
        <v/>
      </c>
      <c r="H139" t="str">
        <f ca="1">IF($C139="","",COUNTIFS(Visits[Date],"&gt;="&amp;CalcVisits!$C139,Visits[Date],"&lt;="&amp;$D139,Visits[Was the patient admitted to hospital within 72 hours of home visit? ],"Yes"))</f>
        <v/>
      </c>
      <c r="I139" t="str">
        <f t="shared" ca="1" si="17"/>
        <v/>
      </c>
      <c r="J139" t="str">
        <f t="shared" ca="1" si="18"/>
        <v/>
      </c>
      <c r="K139" t="str">
        <f t="shared" ca="1" si="19"/>
        <v/>
      </c>
      <c r="L139" t="str">
        <f ca="1">IF(ISTEXT(VLOOKUP(C139,Table3[],7,FALSE)), VLOOKUP(C139,Table3[],7,FALSE),"")</f>
        <v/>
      </c>
      <c r="M139" t="str">
        <f ca="1">IF($C139="","",COUNTIFS(Visits[Date],"&gt;="&amp;CalcVisits!$C139,Visits[Date],"&lt;="&amp;$D139,Visits[Home visit carried out by],Variables!$D$2))</f>
        <v/>
      </c>
      <c r="N139" t="str">
        <f t="shared" ca="1" si="14"/>
        <v/>
      </c>
    </row>
    <row r="140" spans="1:14" x14ac:dyDescent="0.35">
      <c r="A140">
        <f t="shared" si="15"/>
        <v>140</v>
      </c>
      <c r="C140" s="197" t="str">
        <f t="shared" ca="1" si="16"/>
        <v/>
      </c>
      <c r="D140" s="29" t="str">
        <f t="shared" ca="1" si="20"/>
        <v/>
      </c>
      <c r="E140" t="str">
        <f ca="1">IF($C140="","",COUNTIFS(Visits[Date],"&gt;="&amp;CalcVisits!$C140,Visits[Date],"&lt;="&amp;$D140))</f>
        <v/>
      </c>
      <c r="F140" t="str">
        <f ca="1">IF($C140="","",COUNTIFS(Visits[Date],"&gt;="&amp;CalcVisits!$C140,Visits[Date],"&lt;="&amp;$D140,Visits[Was an acute script required? ],"Yes"))</f>
        <v/>
      </c>
      <c r="G140" t="str">
        <f ca="1">IF($C140="","",COUNTIFS(Visits[Date],"&gt;="&amp;CalcVisits!$C140,Visits[Date],"&lt;="&amp;$D140,Visits[Did the patient initiate contact with a GP/OOH within 48 hours of home visit? ],"Yes"))</f>
        <v/>
      </c>
      <c r="H140" t="str">
        <f ca="1">IF($C140="","",COUNTIFS(Visits[Date],"&gt;="&amp;CalcVisits!$C140,Visits[Date],"&lt;="&amp;$D140,Visits[Was the patient admitted to hospital within 72 hours of home visit? ],"Yes"))</f>
        <v/>
      </c>
      <c r="I140" t="str">
        <f t="shared" ca="1" si="17"/>
        <v/>
      </c>
      <c r="J140" t="str">
        <f t="shared" ca="1" si="18"/>
        <v/>
      </c>
      <c r="K140" t="str">
        <f t="shared" ca="1" si="19"/>
        <v/>
      </c>
      <c r="L140" t="str">
        <f ca="1">IF(ISTEXT(VLOOKUP(C140,Table3[],7,FALSE)), VLOOKUP(C140,Table3[],7,FALSE),"")</f>
        <v/>
      </c>
      <c r="M140" t="str">
        <f ca="1">IF($C140="","",COUNTIFS(Visits[Date],"&gt;="&amp;CalcVisits!$C140,Visits[Date],"&lt;="&amp;$D140,Visits[Home visit carried out by],Variables!$D$2))</f>
        <v/>
      </c>
      <c r="N140" t="str">
        <f t="shared" ca="1" si="14"/>
        <v/>
      </c>
    </row>
    <row r="141" spans="1:14" x14ac:dyDescent="0.35">
      <c r="A141">
        <f t="shared" si="15"/>
        <v>141</v>
      </c>
      <c r="C141" s="197" t="str">
        <f t="shared" ca="1" si="16"/>
        <v/>
      </c>
      <c r="D141" s="29" t="str">
        <f t="shared" ca="1" si="20"/>
        <v/>
      </c>
      <c r="E141" t="str">
        <f ca="1">IF($C141="","",COUNTIFS(Visits[Date],"&gt;="&amp;CalcVisits!$C141,Visits[Date],"&lt;="&amp;$D141))</f>
        <v/>
      </c>
      <c r="F141" t="str">
        <f ca="1">IF($C141="","",COUNTIFS(Visits[Date],"&gt;="&amp;CalcVisits!$C141,Visits[Date],"&lt;="&amp;$D141,Visits[Was an acute script required? ],"Yes"))</f>
        <v/>
      </c>
      <c r="G141" t="str">
        <f ca="1">IF($C141="","",COUNTIFS(Visits[Date],"&gt;="&amp;CalcVisits!$C141,Visits[Date],"&lt;="&amp;$D141,Visits[Did the patient initiate contact with a GP/OOH within 48 hours of home visit? ],"Yes"))</f>
        <v/>
      </c>
      <c r="H141" t="str">
        <f ca="1">IF($C141="","",COUNTIFS(Visits[Date],"&gt;="&amp;CalcVisits!$C141,Visits[Date],"&lt;="&amp;$D141,Visits[Was the patient admitted to hospital within 72 hours of home visit? ],"Yes"))</f>
        <v/>
      </c>
      <c r="I141" t="str">
        <f t="shared" ca="1" si="17"/>
        <v/>
      </c>
      <c r="J141" t="str">
        <f t="shared" ca="1" si="18"/>
        <v/>
      </c>
      <c r="K141" t="str">
        <f t="shared" ca="1" si="19"/>
        <v/>
      </c>
      <c r="L141" t="str">
        <f ca="1">IF(ISTEXT(VLOOKUP(C141,Table3[],7,FALSE)), VLOOKUP(C141,Table3[],7,FALSE),"")</f>
        <v/>
      </c>
      <c r="M141" t="str">
        <f ca="1">IF($C141="","",COUNTIFS(Visits[Date],"&gt;="&amp;CalcVisits!$C141,Visits[Date],"&lt;="&amp;$D141,Visits[Home visit carried out by],Variables!$D$2))</f>
        <v/>
      </c>
      <c r="N141" t="str">
        <f t="shared" ca="1" si="14"/>
        <v/>
      </c>
    </row>
    <row r="142" spans="1:14" x14ac:dyDescent="0.35">
      <c r="A142">
        <f t="shared" si="15"/>
        <v>142</v>
      </c>
      <c r="C142" s="197" t="str">
        <f t="shared" ca="1" si="16"/>
        <v/>
      </c>
      <c r="D142" s="29" t="str">
        <f t="shared" ca="1" si="20"/>
        <v/>
      </c>
      <c r="E142" t="str">
        <f ca="1">IF($C142="","",COUNTIFS(Visits[Date],"&gt;="&amp;CalcVisits!$C142,Visits[Date],"&lt;="&amp;$D142))</f>
        <v/>
      </c>
      <c r="F142" t="str">
        <f ca="1">IF($C142="","",COUNTIFS(Visits[Date],"&gt;="&amp;CalcVisits!$C142,Visits[Date],"&lt;="&amp;$D142,Visits[Was an acute script required? ],"Yes"))</f>
        <v/>
      </c>
      <c r="G142" t="str">
        <f ca="1">IF($C142="","",COUNTIFS(Visits[Date],"&gt;="&amp;CalcVisits!$C142,Visits[Date],"&lt;="&amp;$D142,Visits[Did the patient initiate contact with a GP/OOH within 48 hours of home visit? ],"Yes"))</f>
        <v/>
      </c>
      <c r="H142" t="str">
        <f ca="1">IF($C142="","",COUNTIFS(Visits[Date],"&gt;="&amp;CalcVisits!$C142,Visits[Date],"&lt;="&amp;$D142,Visits[Was the patient admitted to hospital within 72 hours of home visit? ],"Yes"))</f>
        <v/>
      </c>
      <c r="I142" t="str">
        <f t="shared" ca="1" si="17"/>
        <v/>
      </c>
      <c r="J142" t="str">
        <f t="shared" ca="1" si="18"/>
        <v/>
      </c>
      <c r="K142" t="str">
        <f t="shared" ca="1" si="19"/>
        <v/>
      </c>
      <c r="L142" t="str">
        <f ca="1">IF(ISTEXT(VLOOKUP(C142,Table3[],7,FALSE)), VLOOKUP(C142,Table3[],7,FALSE),"")</f>
        <v/>
      </c>
      <c r="M142" t="str">
        <f ca="1">IF($C142="","",COUNTIFS(Visits[Date],"&gt;="&amp;CalcVisits!$C142,Visits[Date],"&lt;="&amp;$D142,Visits[Home visit carried out by],Variables!$D$2))</f>
        <v/>
      </c>
      <c r="N142" t="str">
        <f t="shared" ca="1" si="14"/>
        <v/>
      </c>
    </row>
    <row r="143" spans="1:14" x14ac:dyDescent="0.35">
      <c r="A143">
        <f t="shared" si="15"/>
        <v>143</v>
      </c>
      <c r="C143" s="197" t="str">
        <f t="shared" ca="1" si="16"/>
        <v/>
      </c>
      <c r="D143" s="29" t="str">
        <f t="shared" ca="1" si="20"/>
        <v/>
      </c>
      <c r="E143" t="str">
        <f ca="1">IF($C143="","",COUNTIFS(Visits[Date],"&gt;="&amp;CalcVisits!$C143,Visits[Date],"&lt;="&amp;$D143))</f>
        <v/>
      </c>
      <c r="F143" t="str">
        <f ca="1">IF($C143="","",COUNTIFS(Visits[Date],"&gt;="&amp;CalcVisits!$C143,Visits[Date],"&lt;="&amp;$D143,Visits[Was an acute script required? ],"Yes"))</f>
        <v/>
      </c>
      <c r="G143" t="str">
        <f ca="1">IF($C143="","",COUNTIFS(Visits[Date],"&gt;="&amp;CalcVisits!$C143,Visits[Date],"&lt;="&amp;$D143,Visits[Did the patient initiate contact with a GP/OOH within 48 hours of home visit? ],"Yes"))</f>
        <v/>
      </c>
      <c r="H143" t="str">
        <f ca="1">IF($C143="","",COUNTIFS(Visits[Date],"&gt;="&amp;CalcVisits!$C143,Visits[Date],"&lt;="&amp;$D143,Visits[Was the patient admitted to hospital within 72 hours of home visit? ],"Yes"))</f>
        <v/>
      </c>
      <c r="I143" t="str">
        <f t="shared" ca="1" si="17"/>
        <v/>
      </c>
      <c r="J143" t="str">
        <f t="shared" ca="1" si="18"/>
        <v/>
      </c>
      <c r="K143" t="str">
        <f t="shared" ca="1" si="19"/>
        <v/>
      </c>
      <c r="L143" t="str">
        <f ca="1">IF(ISTEXT(VLOOKUP(C143,Table3[],7,FALSE)), VLOOKUP(C143,Table3[],7,FALSE),"")</f>
        <v/>
      </c>
      <c r="M143" t="str">
        <f ca="1">IF($C143="","",COUNTIFS(Visits[Date],"&gt;="&amp;CalcVisits!$C143,Visits[Date],"&lt;="&amp;$D143,Visits[Home visit carried out by],Variables!$D$2))</f>
        <v/>
      </c>
      <c r="N143" t="str">
        <f t="shared" ca="1" si="14"/>
        <v/>
      </c>
    </row>
    <row r="144" spans="1:14" x14ac:dyDescent="0.35">
      <c r="A144">
        <f t="shared" si="15"/>
        <v>144</v>
      </c>
      <c r="C144" s="197" t="str">
        <f t="shared" ca="1" si="16"/>
        <v/>
      </c>
      <c r="D144" s="29" t="str">
        <f t="shared" ca="1" si="20"/>
        <v/>
      </c>
      <c r="E144" t="str">
        <f ca="1">IF($C144="","",COUNTIFS(Visits[Date],"&gt;="&amp;CalcVisits!$C144,Visits[Date],"&lt;="&amp;$D144))</f>
        <v/>
      </c>
      <c r="F144" t="str">
        <f ca="1">IF($C144="","",COUNTIFS(Visits[Date],"&gt;="&amp;CalcVisits!$C144,Visits[Date],"&lt;="&amp;$D144,Visits[Was an acute script required? ],"Yes"))</f>
        <v/>
      </c>
      <c r="G144" t="str">
        <f ca="1">IF($C144="","",COUNTIFS(Visits[Date],"&gt;="&amp;CalcVisits!$C144,Visits[Date],"&lt;="&amp;$D144,Visits[Did the patient initiate contact with a GP/OOH within 48 hours of home visit? ],"Yes"))</f>
        <v/>
      </c>
      <c r="H144" t="str">
        <f ca="1">IF($C144="","",COUNTIFS(Visits[Date],"&gt;="&amp;CalcVisits!$C144,Visits[Date],"&lt;="&amp;$D144,Visits[Was the patient admitted to hospital within 72 hours of home visit? ],"Yes"))</f>
        <v/>
      </c>
      <c r="I144" t="str">
        <f t="shared" ca="1" si="17"/>
        <v/>
      </c>
      <c r="J144" t="str">
        <f t="shared" ca="1" si="18"/>
        <v/>
      </c>
      <c r="K144" t="str">
        <f t="shared" ca="1" si="19"/>
        <v/>
      </c>
      <c r="L144" t="str">
        <f ca="1">IF(ISTEXT(VLOOKUP(C144,Table3[],7,FALSE)), VLOOKUP(C144,Table3[],7,FALSE),"")</f>
        <v/>
      </c>
      <c r="M144" t="str">
        <f ca="1">IF($C144="","",COUNTIFS(Visits[Date],"&gt;="&amp;CalcVisits!$C144,Visits[Date],"&lt;="&amp;$D144,Visits[Home visit carried out by],Variables!$D$2))</f>
        <v/>
      </c>
      <c r="N144" t="str">
        <f t="shared" ca="1" si="14"/>
        <v/>
      </c>
    </row>
    <row r="145" spans="1:14" x14ac:dyDescent="0.35">
      <c r="A145">
        <f t="shared" si="15"/>
        <v>145</v>
      </c>
      <c r="C145" s="197" t="str">
        <f t="shared" ca="1" si="16"/>
        <v/>
      </c>
      <c r="D145" s="29" t="str">
        <f t="shared" ca="1" si="20"/>
        <v/>
      </c>
      <c r="E145" t="str">
        <f ca="1">IF($C145="","",COUNTIFS(Visits[Date],"&gt;="&amp;CalcVisits!$C145,Visits[Date],"&lt;="&amp;$D145))</f>
        <v/>
      </c>
      <c r="F145" t="str">
        <f ca="1">IF($C145="","",COUNTIFS(Visits[Date],"&gt;="&amp;CalcVisits!$C145,Visits[Date],"&lt;="&amp;$D145,Visits[Was an acute script required? ],"Yes"))</f>
        <v/>
      </c>
      <c r="G145" t="str">
        <f ca="1">IF($C145="","",COUNTIFS(Visits[Date],"&gt;="&amp;CalcVisits!$C145,Visits[Date],"&lt;="&amp;$D145,Visits[Did the patient initiate contact with a GP/OOH within 48 hours of home visit? ],"Yes"))</f>
        <v/>
      </c>
      <c r="H145" t="str">
        <f ca="1">IF($C145="","",COUNTIFS(Visits[Date],"&gt;="&amp;CalcVisits!$C145,Visits[Date],"&lt;="&amp;$D145,Visits[Was the patient admitted to hospital within 72 hours of home visit? ],"Yes"))</f>
        <v/>
      </c>
      <c r="I145" t="str">
        <f t="shared" ca="1" si="17"/>
        <v/>
      </c>
      <c r="J145" t="str">
        <f t="shared" ca="1" si="18"/>
        <v/>
      </c>
      <c r="K145" t="str">
        <f t="shared" ca="1" si="19"/>
        <v/>
      </c>
      <c r="L145" t="str">
        <f ca="1">IF(ISTEXT(VLOOKUP(C145,Table3[],7,FALSE)), VLOOKUP(C145,Table3[],7,FALSE),"")</f>
        <v/>
      </c>
      <c r="M145" t="str">
        <f ca="1">IF($C145="","",COUNTIFS(Visits[Date],"&gt;="&amp;CalcVisits!$C145,Visits[Date],"&lt;="&amp;$D145,Visits[Home visit carried out by],Variables!$D$2))</f>
        <v/>
      </c>
      <c r="N145" t="str">
        <f t="shared" ca="1" si="14"/>
        <v/>
      </c>
    </row>
    <row r="146" spans="1:14" x14ac:dyDescent="0.35">
      <c r="A146">
        <f t="shared" si="15"/>
        <v>146</v>
      </c>
      <c r="C146" s="197" t="str">
        <f t="shared" ca="1" si="16"/>
        <v/>
      </c>
      <c r="D146" s="29" t="str">
        <f t="shared" ca="1" si="20"/>
        <v/>
      </c>
      <c r="E146" t="str">
        <f ca="1">IF($C146="","",COUNTIFS(Visits[Date],"&gt;="&amp;CalcVisits!$C146,Visits[Date],"&lt;="&amp;$D146))</f>
        <v/>
      </c>
      <c r="F146" t="str">
        <f ca="1">IF($C146="","",COUNTIFS(Visits[Date],"&gt;="&amp;CalcVisits!$C146,Visits[Date],"&lt;="&amp;$D146,Visits[Was an acute script required? ],"Yes"))</f>
        <v/>
      </c>
      <c r="G146" t="str">
        <f ca="1">IF($C146="","",COUNTIFS(Visits[Date],"&gt;="&amp;CalcVisits!$C146,Visits[Date],"&lt;="&amp;$D146,Visits[Did the patient initiate contact with a GP/OOH within 48 hours of home visit? ],"Yes"))</f>
        <v/>
      </c>
      <c r="H146" t="str">
        <f ca="1">IF($C146="","",COUNTIFS(Visits[Date],"&gt;="&amp;CalcVisits!$C146,Visits[Date],"&lt;="&amp;$D146,Visits[Was the patient admitted to hospital within 72 hours of home visit? ],"Yes"))</f>
        <v/>
      </c>
      <c r="I146" t="str">
        <f t="shared" ca="1" si="17"/>
        <v/>
      </c>
      <c r="J146" t="str">
        <f t="shared" ca="1" si="18"/>
        <v/>
      </c>
      <c r="K146" t="str">
        <f t="shared" ca="1" si="19"/>
        <v/>
      </c>
      <c r="L146" t="str">
        <f ca="1">IF(ISTEXT(VLOOKUP(C146,Table3[],7,FALSE)), VLOOKUP(C146,Table3[],7,FALSE),"")</f>
        <v/>
      </c>
      <c r="M146" t="str">
        <f ca="1">IF($C146="","",COUNTIFS(Visits[Date],"&gt;="&amp;CalcVisits!$C146,Visits[Date],"&lt;="&amp;$D146,Visits[Home visit carried out by],Variables!$D$2))</f>
        <v/>
      </c>
      <c r="N146" t="str">
        <f t="shared" ca="1" si="14"/>
        <v/>
      </c>
    </row>
    <row r="147" spans="1:14" x14ac:dyDescent="0.35">
      <c r="A147">
        <f t="shared" si="15"/>
        <v>147</v>
      </c>
      <c r="C147" s="197" t="str">
        <f t="shared" ca="1" si="16"/>
        <v/>
      </c>
      <c r="D147" s="29" t="str">
        <f t="shared" ca="1" si="20"/>
        <v/>
      </c>
      <c r="E147" t="str">
        <f ca="1">IF($C147="","",COUNTIFS(Visits[Date],"&gt;="&amp;CalcVisits!$C147,Visits[Date],"&lt;="&amp;$D147))</f>
        <v/>
      </c>
      <c r="F147" t="str">
        <f ca="1">IF($C147="","",COUNTIFS(Visits[Date],"&gt;="&amp;CalcVisits!$C147,Visits[Date],"&lt;="&amp;$D147,Visits[Was an acute script required? ],"Yes"))</f>
        <v/>
      </c>
      <c r="G147" t="str">
        <f ca="1">IF($C147="","",COUNTIFS(Visits[Date],"&gt;="&amp;CalcVisits!$C147,Visits[Date],"&lt;="&amp;$D147,Visits[Did the patient initiate contact with a GP/OOH within 48 hours of home visit? ],"Yes"))</f>
        <v/>
      </c>
      <c r="H147" t="str">
        <f ca="1">IF($C147="","",COUNTIFS(Visits[Date],"&gt;="&amp;CalcVisits!$C147,Visits[Date],"&lt;="&amp;$D147,Visits[Was the patient admitted to hospital within 72 hours of home visit? ],"Yes"))</f>
        <v/>
      </c>
      <c r="I147" t="str">
        <f t="shared" ca="1" si="17"/>
        <v/>
      </c>
      <c r="J147" t="str">
        <f t="shared" ca="1" si="18"/>
        <v/>
      </c>
      <c r="K147" t="str">
        <f t="shared" ca="1" si="19"/>
        <v/>
      </c>
      <c r="L147" t="str">
        <f ca="1">IF(ISTEXT(VLOOKUP(C147,Table3[],7,FALSE)), VLOOKUP(C147,Table3[],7,FALSE),"")</f>
        <v/>
      </c>
      <c r="M147" t="str">
        <f ca="1">IF($C147="","",COUNTIFS(Visits[Date],"&gt;="&amp;CalcVisits!$C147,Visits[Date],"&lt;="&amp;$D147,Visits[Home visit carried out by],Variables!$D$2))</f>
        <v/>
      </c>
      <c r="N147" t="str">
        <f t="shared" ca="1" si="14"/>
        <v/>
      </c>
    </row>
    <row r="148" spans="1:14" x14ac:dyDescent="0.35">
      <c r="A148">
        <f t="shared" si="15"/>
        <v>148</v>
      </c>
      <c r="C148" s="197" t="str">
        <f t="shared" ca="1" si="16"/>
        <v/>
      </c>
      <c r="D148" s="29" t="str">
        <f t="shared" ca="1" si="20"/>
        <v/>
      </c>
      <c r="E148" t="str">
        <f ca="1">IF($C148="","",COUNTIFS(Visits[Date],"&gt;="&amp;CalcVisits!$C148,Visits[Date],"&lt;="&amp;$D148))</f>
        <v/>
      </c>
      <c r="F148" t="str">
        <f ca="1">IF($C148="","",COUNTIFS(Visits[Date],"&gt;="&amp;CalcVisits!$C148,Visits[Date],"&lt;="&amp;$D148,Visits[Was an acute script required? ],"Yes"))</f>
        <v/>
      </c>
      <c r="G148" t="str">
        <f ca="1">IF($C148="","",COUNTIFS(Visits[Date],"&gt;="&amp;CalcVisits!$C148,Visits[Date],"&lt;="&amp;$D148,Visits[Did the patient initiate contact with a GP/OOH within 48 hours of home visit? ],"Yes"))</f>
        <v/>
      </c>
      <c r="H148" t="str">
        <f ca="1">IF($C148="","",COUNTIFS(Visits[Date],"&gt;="&amp;CalcVisits!$C148,Visits[Date],"&lt;="&amp;$D148,Visits[Was the patient admitted to hospital within 72 hours of home visit? ],"Yes"))</f>
        <v/>
      </c>
      <c r="I148" t="str">
        <f t="shared" ca="1" si="17"/>
        <v/>
      </c>
      <c r="J148" t="str">
        <f t="shared" ca="1" si="18"/>
        <v/>
      </c>
      <c r="K148" t="str">
        <f t="shared" ca="1" si="19"/>
        <v/>
      </c>
      <c r="L148" t="str">
        <f ca="1">IF(ISTEXT(VLOOKUP(C148,Table3[],7,FALSE)), VLOOKUP(C148,Table3[],7,FALSE),"")</f>
        <v/>
      </c>
      <c r="M148" t="str">
        <f ca="1">IF($C148="","",COUNTIFS(Visits[Date],"&gt;="&amp;CalcVisits!$C148,Visits[Date],"&lt;="&amp;$D148,Visits[Home visit carried out by],Variables!$D$2))</f>
        <v/>
      </c>
      <c r="N148" t="str">
        <f t="shared" ca="1" si="14"/>
        <v/>
      </c>
    </row>
    <row r="149" spans="1:14" x14ac:dyDescent="0.35">
      <c r="A149">
        <f t="shared" si="15"/>
        <v>149</v>
      </c>
      <c r="C149" s="197" t="str">
        <f t="shared" ca="1" si="16"/>
        <v/>
      </c>
      <c r="D149" s="29" t="str">
        <f t="shared" ca="1" si="20"/>
        <v/>
      </c>
      <c r="E149" t="str">
        <f ca="1">IF($C149="","",COUNTIFS(Visits[Date],"&gt;="&amp;CalcVisits!$C149,Visits[Date],"&lt;="&amp;$D149))</f>
        <v/>
      </c>
      <c r="F149" t="str">
        <f ca="1">IF($C149="","",COUNTIFS(Visits[Date],"&gt;="&amp;CalcVisits!$C149,Visits[Date],"&lt;="&amp;$D149,Visits[Was an acute script required? ],"Yes"))</f>
        <v/>
      </c>
      <c r="G149" t="str">
        <f ca="1">IF($C149="","",COUNTIFS(Visits[Date],"&gt;="&amp;CalcVisits!$C149,Visits[Date],"&lt;="&amp;$D149,Visits[Did the patient initiate contact with a GP/OOH within 48 hours of home visit? ],"Yes"))</f>
        <v/>
      </c>
      <c r="H149" t="str">
        <f ca="1">IF($C149="","",COUNTIFS(Visits[Date],"&gt;="&amp;CalcVisits!$C149,Visits[Date],"&lt;="&amp;$D149,Visits[Was the patient admitted to hospital within 72 hours of home visit? ],"Yes"))</f>
        <v/>
      </c>
      <c r="I149" t="str">
        <f t="shared" ca="1" si="17"/>
        <v/>
      </c>
      <c r="J149" t="str">
        <f t="shared" ca="1" si="18"/>
        <v/>
      </c>
      <c r="K149" t="str">
        <f t="shared" ca="1" si="19"/>
        <v/>
      </c>
      <c r="L149" t="str">
        <f ca="1">IF(ISTEXT(VLOOKUP(C149,Table3[],7,FALSE)), VLOOKUP(C149,Table3[],7,FALSE),"")</f>
        <v/>
      </c>
      <c r="M149" t="str">
        <f ca="1">IF($C149="","",COUNTIFS(Visits[Date],"&gt;="&amp;CalcVisits!$C149,Visits[Date],"&lt;="&amp;$D149,Visits[Home visit carried out by],Variables!$D$2))</f>
        <v/>
      </c>
      <c r="N149" t="str">
        <f t="shared" ca="1" si="14"/>
        <v/>
      </c>
    </row>
    <row r="150" spans="1:14" x14ac:dyDescent="0.35">
      <c r="A150">
        <f t="shared" si="15"/>
        <v>150</v>
      </c>
      <c r="C150" s="197" t="str">
        <f t="shared" ca="1" si="16"/>
        <v/>
      </c>
      <c r="D150" s="29" t="str">
        <f t="shared" ca="1" si="20"/>
        <v/>
      </c>
      <c r="E150" t="str">
        <f ca="1">IF($C150="","",COUNTIFS(Visits[Date],"&gt;="&amp;CalcVisits!$C150,Visits[Date],"&lt;="&amp;$D150))</f>
        <v/>
      </c>
      <c r="F150" t="str">
        <f ca="1">IF($C150="","",COUNTIFS(Visits[Date],"&gt;="&amp;CalcVisits!$C150,Visits[Date],"&lt;="&amp;$D150,Visits[Was an acute script required? ],"Yes"))</f>
        <v/>
      </c>
      <c r="G150" t="str">
        <f ca="1">IF($C150="","",COUNTIFS(Visits[Date],"&gt;="&amp;CalcVisits!$C150,Visits[Date],"&lt;="&amp;$D150,Visits[Did the patient initiate contact with a GP/OOH within 48 hours of home visit? ],"Yes"))</f>
        <v/>
      </c>
      <c r="H150" t="str">
        <f ca="1">IF($C150="","",COUNTIFS(Visits[Date],"&gt;="&amp;CalcVisits!$C150,Visits[Date],"&lt;="&amp;$D150,Visits[Was the patient admitted to hospital within 72 hours of home visit? ],"Yes"))</f>
        <v/>
      </c>
      <c r="I150" t="str">
        <f t="shared" ca="1" si="17"/>
        <v/>
      </c>
      <c r="J150" t="str">
        <f t="shared" ca="1" si="18"/>
        <v/>
      </c>
      <c r="K150" t="str">
        <f t="shared" ca="1" si="19"/>
        <v/>
      </c>
      <c r="L150" t="str">
        <f ca="1">IF(ISTEXT(VLOOKUP(C150,Table3[],7,FALSE)), VLOOKUP(C150,Table3[],7,FALSE),"")</f>
        <v/>
      </c>
      <c r="M150" t="str">
        <f ca="1">IF($C150="","",COUNTIFS(Visits[Date],"&gt;="&amp;CalcVisits!$C150,Visits[Date],"&lt;="&amp;$D150,Visits[Home visit carried out by],Variables!$D$2))</f>
        <v/>
      </c>
      <c r="N150" t="str">
        <f t="shared" ref="N150:N160" ca="1" si="21">IF(C150="","",IF(M150=0,0,M150/E150))</f>
        <v/>
      </c>
    </row>
    <row r="151" spans="1:14" x14ac:dyDescent="0.35">
      <c r="A151">
        <f t="shared" ref="A151:A160" si="22">ROW(A151)</f>
        <v>151</v>
      </c>
      <c r="C151" s="197" t="str">
        <f t="shared" ref="C151:C160" ca="1" si="23">IFERROR(IF(A151-21&gt;=$G$16,"",$C$21+7*(A151-21)),"")</f>
        <v/>
      </c>
      <c r="D151" s="29" t="str">
        <f t="shared" ca="1" si="20"/>
        <v/>
      </c>
      <c r="E151" t="str">
        <f ca="1">IF($C151="","",COUNTIFS(Visits[Date],"&gt;="&amp;CalcVisits!$C151,Visits[Date],"&lt;="&amp;$D151))</f>
        <v/>
      </c>
      <c r="F151" t="str">
        <f ca="1">IF($C151="","",COUNTIFS(Visits[Date],"&gt;="&amp;CalcVisits!$C151,Visits[Date],"&lt;="&amp;$D151,Visits[Was an acute script required? ],"Yes"))</f>
        <v/>
      </c>
      <c r="G151" t="str">
        <f ca="1">IF($C151="","",COUNTIFS(Visits[Date],"&gt;="&amp;CalcVisits!$C151,Visits[Date],"&lt;="&amp;$D151,Visits[Did the patient initiate contact with a GP/OOH within 48 hours of home visit? ],"Yes"))</f>
        <v/>
      </c>
      <c r="H151" t="str">
        <f ca="1">IF($C151="","",COUNTIFS(Visits[Date],"&gt;="&amp;CalcVisits!$C151,Visits[Date],"&lt;="&amp;$D151,Visits[Was the patient admitted to hospital within 72 hours of home visit? ],"Yes"))</f>
        <v/>
      </c>
      <c r="I151" t="str">
        <f t="shared" ca="1" si="17"/>
        <v/>
      </c>
      <c r="J151" t="str">
        <f t="shared" ca="1" si="18"/>
        <v/>
      </c>
      <c r="K151" t="str">
        <f t="shared" ca="1" si="19"/>
        <v/>
      </c>
      <c r="L151" t="str">
        <f ca="1">IF(ISTEXT(VLOOKUP(C151,Table3[],7,FALSE)), VLOOKUP(C151,Table3[],7,FALSE),"")</f>
        <v/>
      </c>
      <c r="M151" t="str">
        <f ca="1">IF($C151="","",COUNTIFS(Visits[Date],"&gt;="&amp;CalcVisits!$C151,Visits[Date],"&lt;="&amp;$D151,Visits[Home visit carried out by],Variables!$D$2))</f>
        <v/>
      </c>
      <c r="N151" t="str">
        <f t="shared" ca="1" si="21"/>
        <v/>
      </c>
    </row>
    <row r="152" spans="1:14" x14ac:dyDescent="0.35">
      <c r="A152">
        <f t="shared" si="22"/>
        <v>152</v>
      </c>
      <c r="C152" s="197" t="str">
        <f t="shared" ca="1" si="23"/>
        <v/>
      </c>
      <c r="D152" s="29" t="str">
        <f t="shared" ca="1" si="20"/>
        <v/>
      </c>
      <c r="E152" t="str">
        <f ca="1">IF($C152="","",COUNTIFS(Visits[Date],"&gt;="&amp;CalcVisits!$C152,Visits[Date],"&lt;="&amp;$D152))</f>
        <v/>
      </c>
      <c r="F152" t="str">
        <f ca="1">IF($C152="","",COUNTIFS(Visits[Date],"&gt;="&amp;CalcVisits!$C152,Visits[Date],"&lt;="&amp;$D152,Visits[Was an acute script required? ],"Yes"))</f>
        <v/>
      </c>
      <c r="G152" t="str">
        <f ca="1">IF($C152="","",COUNTIFS(Visits[Date],"&gt;="&amp;CalcVisits!$C152,Visits[Date],"&lt;="&amp;$D152,Visits[Did the patient initiate contact with a GP/OOH within 48 hours of home visit? ],"Yes"))</f>
        <v/>
      </c>
      <c r="H152" t="str">
        <f ca="1">IF($C152="","",COUNTIFS(Visits[Date],"&gt;="&amp;CalcVisits!$C152,Visits[Date],"&lt;="&amp;$D152,Visits[Was the patient admitted to hospital within 72 hours of home visit? ],"Yes"))</f>
        <v/>
      </c>
      <c r="I152" t="str">
        <f t="shared" ca="1" si="17"/>
        <v/>
      </c>
      <c r="J152" t="str">
        <f t="shared" ca="1" si="18"/>
        <v/>
      </c>
      <c r="K152" t="str">
        <f t="shared" ca="1" si="19"/>
        <v/>
      </c>
      <c r="L152" t="str">
        <f ca="1">IF(ISTEXT(VLOOKUP(C152,Table3[],7,FALSE)), VLOOKUP(C152,Table3[],7,FALSE),"")</f>
        <v/>
      </c>
      <c r="M152" t="str">
        <f ca="1">IF($C152="","",COUNTIFS(Visits[Date],"&gt;="&amp;CalcVisits!$C152,Visits[Date],"&lt;="&amp;$D152,Visits[Home visit carried out by],Variables!$D$2))</f>
        <v/>
      </c>
      <c r="N152" t="str">
        <f t="shared" ca="1" si="21"/>
        <v/>
      </c>
    </row>
    <row r="153" spans="1:14" x14ac:dyDescent="0.35">
      <c r="A153">
        <f t="shared" si="22"/>
        <v>153</v>
      </c>
      <c r="C153" s="197" t="str">
        <f t="shared" ca="1" si="23"/>
        <v/>
      </c>
      <c r="D153" s="29" t="str">
        <f t="shared" ca="1" si="20"/>
        <v/>
      </c>
      <c r="E153" t="str">
        <f ca="1">IF($C153="","",COUNTIFS(Visits[Date],"&gt;="&amp;CalcVisits!$C153,Visits[Date],"&lt;="&amp;$D153))</f>
        <v/>
      </c>
      <c r="F153" t="str">
        <f ca="1">IF($C153="","",COUNTIFS(Visits[Date],"&gt;="&amp;CalcVisits!$C153,Visits[Date],"&lt;="&amp;$D153,Visits[Was an acute script required? ],"Yes"))</f>
        <v/>
      </c>
      <c r="G153" t="str">
        <f ca="1">IF($C153="","",COUNTIFS(Visits[Date],"&gt;="&amp;CalcVisits!$C153,Visits[Date],"&lt;="&amp;$D153,Visits[Did the patient initiate contact with a GP/OOH within 48 hours of home visit? ],"Yes"))</f>
        <v/>
      </c>
      <c r="H153" t="str">
        <f ca="1">IF($C153="","",COUNTIFS(Visits[Date],"&gt;="&amp;CalcVisits!$C153,Visits[Date],"&lt;="&amp;$D153,Visits[Was the patient admitted to hospital within 72 hours of home visit? ],"Yes"))</f>
        <v/>
      </c>
      <c r="I153" t="str">
        <f t="shared" ca="1" si="17"/>
        <v/>
      </c>
      <c r="J153" t="str">
        <f t="shared" ca="1" si="18"/>
        <v/>
      </c>
      <c r="K153" t="str">
        <f t="shared" ca="1" si="19"/>
        <v/>
      </c>
      <c r="L153" t="str">
        <f ca="1">IF(ISTEXT(VLOOKUP(C153,Table3[],7,FALSE)), VLOOKUP(C153,Table3[],7,FALSE),"")</f>
        <v/>
      </c>
      <c r="M153" t="str">
        <f ca="1">IF($C153="","",COUNTIFS(Visits[Date],"&gt;="&amp;CalcVisits!$C153,Visits[Date],"&lt;="&amp;$D153,Visits[Home visit carried out by],Variables!$D$2))</f>
        <v/>
      </c>
      <c r="N153" t="str">
        <f t="shared" ca="1" si="21"/>
        <v/>
      </c>
    </row>
    <row r="154" spans="1:14" x14ac:dyDescent="0.35">
      <c r="A154">
        <f t="shared" si="22"/>
        <v>154</v>
      </c>
      <c r="C154" s="197" t="str">
        <f t="shared" ca="1" si="23"/>
        <v/>
      </c>
      <c r="D154" s="29" t="str">
        <f t="shared" ca="1" si="20"/>
        <v/>
      </c>
      <c r="E154" t="str">
        <f ca="1">IF($C154="","",COUNTIFS(Visits[Date],"&gt;="&amp;CalcVisits!$C154,Visits[Date],"&lt;="&amp;$D154))</f>
        <v/>
      </c>
      <c r="F154" t="str">
        <f ca="1">IF($C154="","",COUNTIFS(Visits[Date],"&gt;="&amp;CalcVisits!$C154,Visits[Date],"&lt;="&amp;$D154,Visits[Was an acute script required? ],"Yes"))</f>
        <v/>
      </c>
      <c r="G154" t="str">
        <f ca="1">IF($C154="","",COUNTIFS(Visits[Date],"&gt;="&amp;CalcVisits!$C154,Visits[Date],"&lt;="&amp;$D154,Visits[Did the patient initiate contact with a GP/OOH within 48 hours of home visit? ],"Yes"))</f>
        <v/>
      </c>
      <c r="H154" t="str">
        <f ca="1">IF($C154="","",COUNTIFS(Visits[Date],"&gt;="&amp;CalcVisits!$C154,Visits[Date],"&lt;="&amp;$D154,Visits[Was the patient admitted to hospital within 72 hours of home visit? ],"Yes"))</f>
        <v/>
      </c>
      <c r="I154" t="str">
        <f t="shared" ca="1" si="17"/>
        <v/>
      </c>
      <c r="J154" t="str">
        <f t="shared" ca="1" si="18"/>
        <v/>
      </c>
      <c r="K154" t="str">
        <f t="shared" ca="1" si="19"/>
        <v/>
      </c>
      <c r="L154" t="str">
        <f ca="1">IF(ISTEXT(VLOOKUP(C154,Table3[],7,FALSE)), VLOOKUP(C154,Table3[],7,FALSE),"")</f>
        <v/>
      </c>
      <c r="M154" t="str">
        <f ca="1">IF($C154="","",COUNTIFS(Visits[Date],"&gt;="&amp;CalcVisits!$C154,Visits[Date],"&lt;="&amp;$D154,Visits[Home visit carried out by],Variables!$D$2))</f>
        <v/>
      </c>
      <c r="N154" t="str">
        <f t="shared" ca="1" si="21"/>
        <v/>
      </c>
    </row>
    <row r="155" spans="1:14" x14ac:dyDescent="0.35">
      <c r="A155">
        <f t="shared" si="22"/>
        <v>155</v>
      </c>
      <c r="C155" s="197" t="str">
        <f t="shared" ca="1" si="23"/>
        <v/>
      </c>
      <c r="D155" s="29" t="str">
        <f t="shared" ca="1" si="20"/>
        <v/>
      </c>
      <c r="E155" t="str">
        <f ca="1">IF($C155="","",COUNTIFS(Visits[Date],"&gt;="&amp;CalcVisits!$C155,Visits[Date],"&lt;="&amp;$D155))</f>
        <v/>
      </c>
      <c r="F155" t="str">
        <f ca="1">IF($C155="","",COUNTIFS(Visits[Date],"&gt;="&amp;CalcVisits!$C155,Visits[Date],"&lt;="&amp;$D155,Visits[Was an acute script required? ],"Yes"))</f>
        <v/>
      </c>
      <c r="G155" t="str">
        <f ca="1">IF($C155="","",COUNTIFS(Visits[Date],"&gt;="&amp;CalcVisits!$C155,Visits[Date],"&lt;="&amp;$D155,Visits[Did the patient initiate contact with a GP/OOH within 48 hours of home visit? ],"Yes"))</f>
        <v/>
      </c>
      <c r="H155" t="str">
        <f ca="1">IF($C155="","",COUNTIFS(Visits[Date],"&gt;="&amp;CalcVisits!$C155,Visits[Date],"&lt;="&amp;$D155,Visits[Was the patient admitted to hospital within 72 hours of home visit? ],"Yes"))</f>
        <v/>
      </c>
      <c r="I155" t="str">
        <f t="shared" ca="1" si="17"/>
        <v/>
      </c>
      <c r="J155" t="str">
        <f t="shared" ca="1" si="18"/>
        <v/>
      </c>
      <c r="K155" t="str">
        <f t="shared" ca="1" si="19"/>
        <v/>
      </c>
      <c r="L155" t="str">
        <f ca="1">IF(ISTEXT(VLOOKUP(C155,Table3[],7,FALSE)), VLOOKUP(C155,Table3[],7,FALSE),"")</f>
        <v/>
      </c>
      <c r="M155" t="str">
        <f ca="1">IF($C155="","",COUNTIFS(Visits[Date],"&gt;="&amp;CalcVisits!$C155,Visits[Date],"&lt;="&amp;$D155,Visits[Home visit carried out by],Variables!$D$2))</f>
        <v/>
      </c>
      <c r="N155" t="str">
        <f t="shared" ca="1" si="21"/>
        <v/>
      </c>
    </row>
    <row r="156" spans="1:14" x14ac:dyDescent="0.35">
      <c r="A156">
        <f t="shared" si="22"/>
        <v>156</v>
      </c>
      <c r="C156" s="197" t="str">
        <f t="shared" ca="1" si="23"/>
        <v/>
      </c>
      <c r="D156" s="29" t="str">
        <f t="shared" ca="1" si="20"/>
        <v/>
      </c>
      <c r="E156" t="str">
        <f ca="1">IF($C156="","",COUNTIFS(Visits[Date],"&gt;="&amp;CalcVisits!$C156,Visits[Date],"&lt;="&amp;$D156))</f>
        <v/>
      </c>
      <c r="F156" t="str">
        <f ca="1">IF($C156="","",COUNTIFS(Visits[Date],"&gt;="&amp;CalcVisits!$C156,Visits[Date],"&lt;="&amp;$D156,Visits[Was an acute script required? ],"Yes"))</f>
        <v/>
      </c>
      <c r="G156" t="str">
        <f ca="1">IF($C156="","",COUNTIFS(Visits[Date],"&gt;="&amp;CalcVisits!$C156,Visits[Date],"&lt;="&amp;$D156,Visits[Did the patient initiate contact with a GP/OOH within 48 hours of home visit? ],"Yes"))</f>
        <v/>
      </c>
      <c r="H156" t="str">
        <f ca="1">IF($C156="","",COUNTIFS(Visits[Date],"&gt;="&amp;CalcVisits!$C156,Visits[Date],"&lt;="&amp;$D156,Visits[Was the patient admitted to hospital within 72 hours of home visit? ],"Yes"))</f>
        <v/>
      </c>
      <c r="I156" t="str">
        <f t="shared" ca="1" si="17"/>
        <v/>
      </c>
      <c r="J156" t="str">
        <f t="shared" ca="1" si="18"/>
        <v/>
      </c>
      <c r="K156" t="str">
        <f t="shared" ca="1" si="19"/>
        <v/>
      </c>
      <c r="L156" t="str">
        <f ca="1">IF(ISTEXT(VLOOKUP(C156,Table3[],7,FALSE)), VLOOKUP(C156,Table3[],7,FALSE),"")</f>
        <v/>
      </c>
      <c r="M156" t="str">
        <f ca="1">IF($C156="","",COUNTIFS(Visits[Date],"&gt;="&amp;CalcVisits!$C156,Visits[Date],"&lt;="&amp;$D156,Visits[Home visit carried out by],Variables!$D$2))</f>
        <v/>
      </c>
      <c r="N156" t="str">
        <f t="shared" ca="1" si="21"/>
        <v/>
      </c>
    </row>
    <row r="157" spans="1:14" x14ac:dyDescent="0.35">
      <c r="A157">
        <f t="shared" si="22"/>
        <v>157</v>
      </c>
      <c r="C157" s="197" t="str">
        <f t="shared" ca="1" si="23"/>
        <v/>
      </c>
      <c r="D157" s="29" t="str">
        <f t="shared" ca="1" si="20"/>
        <v/>
      </c>
      <c r="E157" t="str">
        <f ca="1">IF($C157="","",COUNTIFS(Visits[Date],"&gt;="&amp;CalcVisits!$C157,Visits[Date],"&lt;="&amp;$D157))</f>
        <v/>
      </c>
      <c r="F157" t="str">
        <f ca="1">IF($C157="","",COUNTIFS(Visits[Date],"&gt;="&amp;CalcVisits!$C157,Visits[Date],"&lt;="&amp;$D157,Visits[Was an acute script required? ],"Yes"))</f>
        <v/>
      </c>
      <c r="G157" t="str">
        <f ca="1">IF($C157="","",COUNTIFS(Visits[Date],"&gt;="&amp;CalcVisits!$C157,Visits[Date],"&lt;="&amp;$D157,Visits[Did the patient initiate contact with a GP/OOH within 48 hours of home visit? ],"Yes"))</f>
        <v/>
      </c>
      <c r="H157" t="str">
        <f ca="1">IF($C157="","",COUNTIFS(Visits[Date],"&gt;="&amp;CalcVisits!$C157,Visits[Date],"&lt;="&amp;$D157,Visits[Was the patient admitted to hospital within 72 hours of home visit? ],"Yes"))</f>
        <v/>
      </c>
      <c r="I157" t="str">
        <f t="shared" ca="1" si="17"/>
        <v/>
      </c>
      <c r="J157" t="str">
        <f t="shared" ca="1" si="18"/>
        <v/>
      </c>
      <c r="K157" t="str">
        <f t="shared" ca="1" si="19"/>
        <v/>
      </c>
      <c r="L157" t="str">
        <f ca="1">IF(ISTEXT(VLOOKUP(C157,Table3[],7,FALSE)), VLOOKUP(C157,Table3[],7,FALSE),"")</f>
        <v/>
      </c>
      <c r="M157" t="str">
        <f ca="1">IF($C157="","",COUNTIFS(Visits[Date],"&gt;="&amp;CalcVisits!$C157,Visits[Date],"&lt;="&amp;$D157,Visits[Home visit carried out by],Variables!$D$2))</f>
        <v/>
      </c>
      <c r="N157" t="str">
        <f t="shared" ca="1" si="21"/>
        <v/>
      </c>
    </row>
    <row r="158" spans="1:14" x14ac:dyDescent="0.35">
      <c r="A158">
        <f t="shared" si="22"/>
        <v>158</v>
      </c>
      <c r="C158" s="197" t="str">
        <f t="shared" ca="1" si="23"/>
        <v/>
      </c>
      <c r="D158" s="29" t="str">
        <f t="shared" ca="1" si="20"/>
        <v/>
      </c>
      <c r="E158" t="str">
        <f ca="1">IF($C158="","",COUNTIFS(Visits[Date],"&gt;="&amp;CalcVisits!$C158,Visits[Date],"&lt;="&amp;$D158))</f>
        <v/>
      </c>
      <c r="F158" t="str">
        <f ca="1">IF($C158="","",COUNTIFS(Visits[Date],"&gt;="&amp;CalcVisits!$C158,Visits[Date],"&lt;="&amp;$D158,Visits[Was an acute script required? ],"Yes"))</f>
        <v/>
      </c>
      <c r="G158" t="str">
        <f ca="1">IF($C158="","",COUNTIFS(Visits[Date],"&gt;="&amp;CalcVisits!$C158,Visits[Date],"&lt;="&amp;$D158,Visits[Did the patient initiate contact with a GP/OOH within 48 hours of home visit? ],"Yes"))</f>
        <v/>
      </c>
      <c r="H158" t="str">
        <f ca="1">IF($C158="","",COUNTIFS(Visits[Date],"&gt;="&amp;CalcVisits!$C158,Visits[Date],"&lt;="&amp;$D158,Visits[Was the patient admitted to hospital within 72 hours of home visit? ],"Yes"))</f>
        <v/>
      </c>
      <c r="I158" t="str">
        <f t="shared" ca="1" si="17"/>
        <v/>
      </c>
      <c r="J158" t="str">
        <f t="shared" ca="1" si="18"/>
        <v/>
      </c>
      <c r="K158" t="str">
        <f t="shared" ca="1" si="19"/>
        <v/>
      </c>
      <c r="L158" t="str">
        <f ca="1">IF(ISTEXT(VLOOKUP(C158,Table3[],7,FALSE)), VLOOKUP(C158,Table3[],7,FALSE),"")</f>
        <v/>
      </c>
      <c r="M158" t="str">
        <f ca="1">IF($C158="","",COUNTIFS(Visits[Date],"&gt;="&amp;CalcVisits!$C158,Visits[Date],"&lt;="&amp;$D158,Visits[Home visit carried out by],Variables!$D$2))</f>
        <v/>
      </c>
      <c r="N158" t="str">
        <f t="shared" ca="1" si="21"/>
        <v/>
      </c>
    </row>
    <row r="159" spans="1:14" x14ac:dyDescent="0.35">
      <c r="A159">
        <f t="shared" si="22"/>
        <v>159</v>
      </c>
      <c r="C159" s="197" t="str">
        <f t="shared" ca="1" si="23"/>
        <v/>
      </c>
      <c r="D159" s="29" t="str">
        <f t="shared" ca="1" si="20"/>
        <v/>
      </c>
      <c r="E159" t="str">
        <f ca="1">IF($C159="","",COUNTIFS(Visits[Date],"&gt;="&amp;CalcVisits!$C159,Visits[Date],"&lt;="&amp;$D159))</f>
        <v/>
      </c>
      <c r="F159" t="str">
        <f ca="1">IF($C159="","",COUNTIFS(Visits[Date],"&gt;="&amp;CalcVisits!$C159,Visits[Date],"&lt;="&amp;$D159,Visits[Was an acute script required? ],"Yes"))</f>
        <v/>
      </c>
      <c r="G159" t="str">
        <f ca="1">IF($C159="","",COUNTIFS(Visits[Date],"&gt;="&amp;CalcVisits!$C159,Visits[Date],"&lt;="&amp;$D159,Visits[Did the patient initiate contact with a GP/OOH within 48 hours of home visit? ],"Yes"))</f>
        <v/>
      </c>
      <c r="H159" t="str">
        <f ca="1">IF($C159="","",COUNTIFS(Visits[Date],"&gt;="&amp;CalcVisits!$C159,Visits[Date],"&lt;="&amp;$D159,Visits[Was the patient admitted to hospital within 72 hours of home visit? ],"Yes"))</f>
        <v/>
      </c>
      <c r="I159" t="str">
        <f t="shared" ca="1" si="17"/>
        <v/>
      </c>
      <c r="J159" t="str">
        <f t="shared" ca="1" si="18"/>
        <v/>
      </c>
      <c r="K159" t="str">
        <f t="shared" ca="1" si="19"/>
        <v/>
      </c>
      <c r="L159" t="str">
        <f ca="1">IF(ISTEXT(VLOOKUP(C159,Table3[],7,FALSE)), VLOOKUP(C159,Table3[],7,FALSE),"")</f>
        <v/>
      </c>
      <c r="M159" t="str">
        <f ca="1">IF($C159="","",COUNTIFS(Visits[Date],"&gt;="&amp;CalcVisits!$C159,Visits[Date],"&lt;="&amp;$D159,Visits[Home visit carried out by],Variables!$D$2))</f>
        <v/>
      </c>
      <c r="N159" t="str">
        <f t="shared" ca="1" si="21"/>
        <v/>
      </c>
    </row>
    <row r="160" spans="1:14" x14ac:dyDescent="0.35">
      <c r="A160">
        <f t="shared" si="22"/>
        <v>160</v>
      </c>
      <c r="C160" s="197" t="str">
        <f t="shared" ca="1" si="23"/>
        <v/>
      </c>
      <c r="D160" s="29" t="str">
        <f t="shared" ca="1" si="20"/>
        <v/>
      </c>
      <c r="E160" t="str">
        <f ca="1">IF($C160="","",COUNTIFS(Visits[Date],"&gt;="&amp;CalcVisits!$C160,Visits[Date],"&lt;="&amp;$D160))</f>
        <v/>
      </c>
      <c r="F160" t="str">
        <f ca="1">IF($C160="","",COUNTIFS(Visits[Date],"&gt;="&amp;CalcVisits!$C160,Visits[Date],"&lt;="&amp;$D160,Visits[Was an acute script required? ],"Yes"))</f>
        <v/>
      </c>
      <c r="G160" t="str">
        <f ca="1">IF($C160="","",COUNTIFS(Visits[Date],"&gt;="&amp;CalcVisits!$C160,Visits[Date],"&lt;="&amp;$D160,Visits[Did the patient initiate contact with a GP/OOH within 48 hours of home visit? ],"Yes"))</f>
        <v/>
      </c>
      <c r="H160" t="str">
        <f ca="1">IF($C160="","",COUNTIFS(Visits[Date],"&gt;="&amp;CalcVisits!$C160,Visits[Date],"&lt;="&amp;$D160,Visits[Was the patient admitted to hospital within 72 hours of home visit? ],"Yes"))</f>
        <v/>
      </c>
      <c r="I160" t="str">
        <f t="shared" ca="1" si="17"/>
        <v/>
      </c>
      <c r="J160" t="str">
        <f t="shared" ca="1" si="18"/>
        <v/>
      </c>
      <c r="K160" t="str">
        <f t="shared" ca="1" si="19"/>
        <v/>
      </c>
      <c r="L160" t="str">
        <f ca="1">IF(ISTEXT(VLOOKUP(C160,Table3[],7,FALSE)), VLOOKUP(C160,Table3[],7,FALSE),"")</f>
        <v/>
      </c>
      <c r="M160" t="str">
        <f ca="1">IF($C160="","",COUNTIFS(Visits[Date],"&gt;="&amp;CalcVisits!$C160,Visits[Date],"&lt;="&amp;$D160,Visits[Home visit carried out by],Variables!$D$2))</f>
        <v/>
      </c>
      <c r="N160" t="str">
        <f t="shared" ca="1" si="21"/>
        <v/>
      </c>
    </row>
    <row r="161" spans="3:4" x14ac:dyDescent="0.35">
      <c r="C161" s="29"/>
      <c r="D161" s="29"/>
    </row>
    <row r="162" spans="3:4" x14ac:dyDescent="0.35">
      <c r="C162" s="29"/>
      <c r="D162" s="29"/>
    </row>
    <row r="163" spans="3:4" x14ac:dyDescent="0.35">
      <c r="C163" s="29"/>
      <c r="D163" s="29"/>
    </row>
    <row r="164" spans="3:4" x14ac:dyDescent="0.35">
      <c r="C164" s="29"/>
      <c r="D164" s="29"/>
    </row>
    <row r="165" spans="3:4" x14ac:dyDescent="0.35">
      <c r="C165" s="29"/>
      <c r="D165" s="29"/>
    </row>
    <row r="166" spans="3:4" x14ac:dyDescent="0.35">
      <c r="C166" s="29"/>
      <c r="D166" s="29"/>
    </row>
    <row r="167" spans="3:4" x14ac:dyDescent="0.35">
      <c r="C167" s="29"/>
      <c r="D167" s="29"/>
    </row>
    <row r="168" spans="3:4" x14ac:dyDescent="0.35">
      <c r="C168" s="29"/>
      <c r="D168" s="29"/>
    </row>
    <row r="169" spans="3:4" x14ac:dyDescent="0.35">
      <c r="C169" s="29"/>
      <c r="D169" s="29"/>
    </row>
    <row r="170" spans="3:4" x14ac:dyDescent="0.35">
      <c r="C170" s="29"/>
      <c r="D170" s="29"/>
    </row>
    <row r="171" spans="3:4" x14ac:dyDescent="0.35">
      <c r="C171" s="29"/>
      <c r="D171" s="29"/>
    </row>
    <row r="172" spans="3:4" x14ac:dyDescent="0.35">
      <c r="C172" s="29"/>
      <c r="D172" s="29"/>
    </row>
    <row r="173" spans="3:4" x14ac:dyDescent="0.35">
      <c r="C173" s="29"/>
      <c r="D173" s="29"/>
    </row>
    <row r="174" spans="3:4" x14ac:dyDescent="0.35">
      <c r="C174" s="29"/>
      <c r="D174" s="29"/>
    </row>
    <row r="175" spans="3:4" x14ac:dyDescent="0.35">
      <c r="C175" s="29"/>
      <c r="D175" s="29"/>
    </row>
    <row r="176" spans="3:4" x14ac:dyDescent="0.35">
      <c r="C176" s="29"/>
      <c r="D176" s="29"/>
    </row>
    <row r="177" spans="3:4" x14ac:dyDescent="0.35">
      <c r="C177" s="29"/>
      <c r="D177" s="29"/>
    </row>
    <row r="178" spans="3:4" x14ac:dyDescent="0.35">
      <c r="D178" s="29"/>
    </row>
    <row r="179" spans="3:4" x14ac:dyDescent="0.35">
      <c r="D179" s="29"/>
    </row>
    <row r="180" spans="3:4" x14ac:dyDescent="0.35">
      <c r="D180" s="29"/>
    </row>
    <row r="181" spans="3:4" x14ac:dyDescent="0.35">
      <c r="D181" s="29"/>
    </row>
    <row r="182" spans="3:4" x14ac:dyDescent="0.35">
      <c r="D182" s="29"/>
    </row>
    <row r="183" spans="3:4" x14ac:dyDescent="0.35">
      <c r="D183" s="29"/>
    </row>
    <row r="184" spans="3:4" x14ac:dyDescent="0.35">
      <c r="D184" s="29"/>
    </row>
    <row r="185" spans="3:4" x14ac:dyDescent="0.35">
      <c r="D185" s="29"/>
    </row>
    <row r="186" spans="3:4" x14ac:dyDescent="0.35">
      <c r="D186" s="29"/>
    </row>
    <row r="187" spans="3:4" x14ac:dyDescent="0.35">
      <c r="D187" s="29"/>
    </row>
    <row r="188" spans="3:4" x14ac:dyDescent="0.35">
      <c r="D188" s="29"/>
    </row>
    <row r="189" spans="3:4" x14ac:dyDescent="0.35">
      <c r="D189" s="29"/>
    </row>
    <row r="190" spans="3:4" x14ac:dyDescent="0.35">
      <c r="D190" s="29"/>
    </row>
    <row r="191" spans="3:4" x14ac:dyDescent="0.35">
      <c r="D191" s="29"/>
    </row>
    <row r="192" spans="3:4" x14ac:dyDescent="0.35">
      <c r="D192" s="29"/>
    </row>
    <row r="193" spans="4:4" x14ac:dyDescent="0.35">
      <c r="D193" s="29"/>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I13"/>
  <sheetViews>
    <sheetView workbookViewId="0">
      <selection activeCell="C3" sqref="C3"/>
    </sheetView>
  </sheetViews>
  <sheetFormatPr defaultColWidth="8.81640625" defaultRowHeight="14.5" x14ac:dyDescent="0.35"/>
  <sheetData>
    <row r="1" spans="2:9" x14ac:dyDescent="0.35">
      <c r="C1" t="s">
        <v>54</v>
      </c>
      <c r="D1" t="s">
        <v>55</v>
      </c>
      <c r="E1" t="s">
        <v>56</v>
      </c>
    </row>
    <row r="2" spans="2:9" x14ac:dyDescent="0.35">
      <c r="C2" t="s">
        <v>21</v>
      </c>
      <c r="D2" t="s">
        <v>23</v>
      </c>
      <c r="E2" t="s">
        <v>37</v>
      </c>
    </row>
    <row r="3" spans="2:9" x14ac:dyDescent="0.35">
      <c r="B3" t="s">
        <v>46</v>
      </c>
      <c r="C3">
        <f>SUMIFS(Requests[Total number of requests  from patients],Requests[WkDay],"="&amp;$B3)/nrDaysRequest</f>
        <v>2.6363636363636362</v>
      </c>
      <c r="D3">
        <f>SUMIFS(Requests[Total number home visits completed on each day],Requests[WkDay],"="&amp;$B3)/nrDaysRequest</f>
        <v>6.0909090909090908</v>
      </c>
      <c r="E3">
        <f>SUMIFS(Requests[Total additional number generated by the practice],Requests[WkDay],"="&amp;$B3)/nrDaysRequest</f>
        <v>4.8181818181818183</v>
      </c>
    </row>
    <row r="4" spans="2:9" x14ac:dyDescent="0.35">
      <c r="B4" t="s">
        <v>47</v>
      </c>
      <c r="C4">
        <f>SUMIFS(Requests[Total number of requests  from patients],Requests[WkDay],"="&amp;$B4)/nrDaysRequest</f>
        <v>2.6363636363636362</v>
      </c>
      <c r="D4">
        <f>SUMIFS(Requests[Total number home visits completed on each day],Requests[WkDay],"="&amp;$B4)/nrDaysRequest</f>
        <v>4.1818181818181817</v>
      </c>
      <c r="E4">
        <f>SUMIFS(Requests[Total additional number generated by the practice],Requests[WkDay],"="&amp;$B4)/nrDaysRequest</f>
        <v>2.9090909090909092</v>
      </c>
    </row>
    <row r="5" spans="2:9" x14ac:dyDescent="0.35">
      <c r="B5" t="s">
        <v>48</v>
      </c>
      <c r="C5">
        <f>SUMIFS(Requests[Total number of requests  from patients],Requests[WkDay],"="&amp;$B5)/nrDaysRequest</f>
        <v>2.1818181818181817</v>
      </c>
      <c r="D5">
        <f>SUMIFS(Requests[Total number home visits completed on each day],Requests[WkDay],"="&amp;$B5)/nrDaysRequest</f>
        <v>4.9090909090909092</v>
      </c>
      <c r="E5">
        <f>SUMIFS(Requests[Total additional number generated by the practice],Requests[WkDay],"="&amp;$B5)/nrDaysRequest</f>
        <v>3.9090909090909092</v>
      </c>
    </row>
    <row r="6" spans="2:9" x14ac:dyDescent="0.35">
      <c r="B6" t="s">
        <v>49</v>
      </c>
      <c r="C6">
        <f>SUMIFS(Requests[Total number of requests  from patients],Requests[WkDay],"="&amp;$B6)/nrDaysRequest</f>
        <v>2.9090909090909092</v>
      </c>
      <c r="D6">
        <f>SUMIFS(Requests[Total number home visits completed on each day],Requests[WkDay],"="&amp;$B6)/nrDaysRequest</f>
        <v>3.8181818181818183</v>
      </c>
      <c r="E6">
        <f>SUMIFS(Requests[Total additional number generated by the practice],Requests[WkDay],"="&amp;$B6)/nrDaysRequest</f>
        <v>2.2727272727272729</v>
      </c>
    </row>
    <row r="7" spans="2:9" x14ac:dyDescent="0.35">
      <c r="B7" t="s">
        <v>50</v>
      </c>
      <c r="C7">
        <f>SUMIFS(Requests[Total number of requests  from patients],Requests[WkDay],"="&amp;$B7)/nrDaysRequest</f>
        <v>2.1818181818181817</v>
      </c>
      <c r="D7">
        <f>SUMIFS(Requests[Total number home visits completed on each day],Requests[WkDay],"="&amp;$B7)/nrDaysRequest</f>
        <v>3.5454545454545454</v>
      </c>
      <c r="E7">
        <f>SUMIFS(Requests[Total additional number generated by the practice],Requests[WkDay],"="&amp;$B7)/nrDaysRequest</f>
        <v>2.6363636363636362</v>
      </c>
    </row>
    <row r="8" spans="2:9" x14ac:dyDescent="0.35">
      <c r="B8" t="s">
        <v>51</v>
      </c>
      <c r="C8">
        <f>SUMIFS(Requests[Total number of requests  from patients],Requests[WkDay],"="&amp;$B8)/nrDaysRequest</f>
        <v>0</v>
      </c>
      <c r="D8">
        <f>SUMIFS(Requests[Total number home visits completed on each day],Requests[WkDay],"="&amp;$B8)/nrDaysRequest</f>
        <v>0</v>
      </c>
      <c r="E8">
        <f>SUMIFS(Requests[Total additional number generated by the practice],Requests[WkDay],"="&amp;$B8)/nrDaysRequest</f>
        <v>0</v>
      </c>
    </row>
    <row r="9" spans="2:9" x14ac:dyDescent="0.35">
      <c r="B9" t="s">
        <v>52</v>
      </c>
      <c r="C9">
        <f>SUMIFS(Requests[Total number of requests  from patients],Requests[WkDay],"="&amp;$B9)/nrDaysRequest</f>
        <v>0</v>
      </c>
      <c r="D9">
        <f>SUMIFS(Requests[Total number home visits completed on each day],Requests[WkDay],"="&amp;$B9)/nrDaysRequest</f>
        <v>0</v>
      </c>
      <c r="E9">
        <f>SUMIFS(Requests[Total additional number generated by the practice],Requests[WkDay],"="&amp;$B9)/nrDaysRequest</f>
        <v>0</v>
      </c>
    </row>
    <row r="10" spans="2:9" x14ac:dyDescent="0.35">
      <c r="B10" t="s">
        <v>53</v>
      </c>
    </row>
    <row r="12" spans="2:9" x14ac:dyDescent="0.35">
      <c r="I12">
        <f>SUMIF(Requests[Total number of requests  from patients],CalcRequests!B3,Requests[WkDay])</f>
        <v>0</v>
      </c>
    </row>
    <row r="13" spans="2:9" x14ac:dyDescent="0.35">
      <c r="B13">
        <f>_xlfn.PERCENTILE.INC(Requests[Total number home visits completed on each day],0.8)</f>
        <v>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198"/>
  <sheetViews>
    <sheetView workbookViewId="0">
      <selection activeCell="B12" sqref="B12"/>
    </sheetView>
  </sheetViews>
  <sheetFormatPr defaultColWidth="8.81640625" defaultRowHeight="14.5" x14ac:dyDescent="0.35"/>
  <cols>
    <col min="16" max="17" width="10.7265625" style="29" bestFit="1" customWidth="1"/>
  </cols>
  <sheetData>
    <row r="1" spans="1:27" x14ac:dyDescent="0.35">
      <c r="U1" t="s">
        <v>41</v>
      </c>
    </row>
    <row r="2" spans="1:27" x14ac:dyDescent="0.35">
      <c r="B2" s="147" t="str">
        <f>IF('Tool setup'!I2="","",'Tool setup'!I2)</f>
        <v>GP/ST</v>
      </c>
      <c r="C2">
        <v>1</v>
      </c>
      <c r="D2" t="str">
        <f>CHOOSE(C2,B2,B3,B4,B5,B6,B7)</f>
        <v>GP/ST</v>
      </c>
      <c r="P2" s="29" t="s">
        <v>42</v>
      </c>
      <c r="Q2" s="29" t="s">
        <v>43</v>
      </c>
      <c r="R2" t="s">
        <v>44</v>
      </c>
      <c r="S2" t="s">
        <v>45</v>
      </c>
      <c r="T2" t="s">
        <v>46</v>
      </c>
      <c r="U2" t="s">
        <v>47</v>
      </c>
      <c r="V2" t="s">
        <v>48</v>
      </c>
      <c r="W2" t="s">
        <v>49</v>
      </c>
      <c r="X2" t="s">
        <v>50</v>
      </c>
      <c r="Y2" t="s">
        <v>51</v>
      </c>
      <c r="Z2" t="s">
        <v>52</v>
      </c>
    </row>
    <row r="3" spans="1:27" x14ac:dyDescent="0.35">
      <c r="B3" s="147" t="str">
        <f>IF('Tool setup'!I3="","",'Tool setup'!I3)</f>
        <v>Practice ANP</v>
      </c>
      <c r="P3" s="29">
        <f>MIN(Requests[Date])</f>
        <v>44473</v>
      </c>
      <c r="Q3" s="29">
        <f>MIN(Visits[Date])</f>
        <v>44473</v>
      </c>
      <c r="R3" t="str">
        <f>TEXT(P3,"ddd")</f>
        <v>Mon</v>
      </c>
      <c r="S3" t="str">
        <f>TEXT(Q3,"ddd")</f>
        <v>Mon</v>
      </c>
      <c r="T3">
        <f>IF(R3="","",COUNTIF($R$3:$R$145,"="&amp;T2))</f>
        <v>11</v>
      </c>
      <c r="U3">
        <f t="shared" ref="U3:Z3" si="0">IF(S3="","",COUNTIF($R$3:$R$145,"="&amp;U2))</f>
        <v>11</v>
      </c>
      <c r="V3">
        <f t="shared" si="0"/>
        <v>11</v>
      </c>
      <c r="W3">
        <f t="shared" si="0"/>
        <v>11</v>
      </c>
      <c r="X3">
        <f t="shared" si="0"/>
        <v>11</v>
      </c>
      <c r="Y3">
        <f t="shared" si="0"/>
        <v>10</v>
      </c>
      <c r="Z3">
        <f t="shared" si="0"/>
        <v>10</v>
      </c>
      <c r="AA3" t="s">
        <v>42</v>
      </c>
    </row>
    <row r="4" spans="1:27" x14ac:dyDescent="0.35">
      <c r="B4" s="147" t="str">
        <f>IF('Tool setup'!I4="","",'Tool setup'!I4)</f>
        <v>DN</v>
      </c>
      <c r="P4" s="29">
        <f>IFERROR(IF(P3+1&gt;MAX(Requests[Date]),"",P3+1),"")</f>
        <v>44474</v>
      </c>
      <c r="Q4" s="29">
        <f>IFERROR(IF(Q3+1&gt;MAX(Visits[Date]),"",Q3+1),"")</f>
        <v>44474</v>
      </c>
      <c r="R4" t="str">
        <f t="shared" ref="R4:R67" si="1">TEXT(P4,"ddd")</f>
        <v>Tue</v>
      </c>
      <c r="S4" t="str">
        <f t="shared" ref="S4:S67" si="2">TEXT(Q4,"ddd")</f>
        <v>Tue</v>
      </c>
      <c r="T4">
        <f>IF(S3="","",COUNTIF($R$3:$R$145,"="&amp;T$2))</f>
        <v>11</v>
      </c>
      <c r="U4">
        <f t="shared" ref="U4:Z4" si="3">IF(T3="","",COUNTIF($R$3:$R$145,"="&amp;U$2))</f>
        <v>11</v>
      </c>
      <c r="V4">
        <f t="shared" si="3"/>
        <v>11</v>
      </c>
      <c r="W4">
        <f t="shared" si="3"/>
        <v>11</v>
      </c>
      <c r="X4">
        <f t="shared" si="3"/>
        <v>11</v>
      </c>
      <c r="Y4">
        <f t="shared" si="3"/>
        <v>10</v>
      </c>
      <c r="Z4">
        <f t="shared" si="3"/>
        <v>10</v>
      </c>
      <c r="AA4" t="s">
        <v>43</v>
      </c>
    </row>
    <row r="5" spans="1:27" x14ac:dyDescent="0.35">
      <c r="B5" s="147" t="str">
        <f>IF('Tool setup'!I5="","",'Tool setup'!I5)</f>
        <v/>
      </c>
      <c r="P5" s="29">
        <f>IFERROR(IF(P4+1&gt;MAX(Requests[Date]),"",P4+1),"")</f>
        <v>44475</v>
      </c>
      <c r="Q5" s="29">
        <f>IFERROR(IF(Q4+1&gt;MAX(Visits[Date]),"",Q4+1),"")</f>
        <v>44475</v>
      </c>
      <c r="R5" t="str">
        <f t="shared" si="1"/>
        <v>Wed</v>
      </c>
      <c r="S5" t="str">
        <f t="shared" si="2"/>
        <v>Wed</v>
      </c>
    </row>
    <row r="6" spans="1:27" x14ac:dyDescent="0.35">
      <c r="B6" s="147" t="str">
        <f>IF('Tool setup'!I6="","",'Tool setup'!I6)</f>
        <v/>
      </c>
      <c r="P6" s="29">
        <f>IFERROR(IF(P5+1&gt;MAX(Requests[Date]),"",P5+1),"")</f>
        <v>44476</v>
      </c>
      <c r="Q6" s="29">
        <f>IFERROR(IF(Q5+1&gt;MAX(Visits[Date]),"",Q5+1),"")</f>
        <v>44476</v>
      </c>
      <c r="R6" t="str">
        <f t="shared" si="1"/>
        <v>Thu</v>
      </c>
      <c r="S6" t="str">
        <f t="shared" si="2"/>
        <v>Thu</v>
      </c>
    </row>
    <row r="7" spans="1:27" x14ac:dyDescent="0.35">
      <c r="B7" s="147" t="str">
        <f>IF('Tool setup'!I7="","",'Tool setup'!I7)</f>
        <v/>
      </c>
      <c r="P7" s="29">
        <f>IFERROR(IF(P6+1&gt;MAX(Requests[Date]),"",P6+1),"")</f>
        <v>44477</v>
      </c>
      <c r="Q7" s="29">
        <f>IFERROR(IF(Q6+1&gt;MAX(Visits[Date]),"",Q6+1),"")</f>
        <v>44477</v>
      </c>
      <c r="R7" t="str">
        <f t="shared" si="1"/>
        <v>Fri</v>
      </c>
      <c r="S7" t="str">
        <f t="shared" si="2"/>
        <v>Fri</v>
      </c>
    </row>
    <row r="8" spans="1:27" x14ac:dyDescent="0.35">
      <c r="P8" s="29">
        <f>IFERROR(IF(P7+1&gt;MAX(Requests[Date]),"",P7+1),"")</f>
        <v>44478</v>
      </c>
      <c r="Q8" s="29">
        <f>IFERROR(IF(Q7+1&gt;MAX(Visits[Date]),"",Q7+1),"")</f>
        <v>44478</v>
      </c>
      <c r="R8" t="str">
        <f t="shared" si="1"/>
        <v>Sat</v>
      </c>
      <c r="S8" t="str">
        <f t="shared" si="2"/>
        <v>Sat</v>
      </c>
    </row>
    <row r="9" spans="1:27" x14ac:dyDescent="0.35">
      <c r="P9" s="29">
        <f>IFERROR(IF(P8+1&gt;MAX(Requests[Date]),"",P8+1),"")</f>
        <v>44479</v>
      </c>
      <c r="Q9" s="29">
        <f>IFERROR(IF(Q8+1&gt;MAX(Visits[Date]),"",Q8+1),"")</f>
        <v>44479</v>
      </c>
      <c r="R9" t="str">
        <f t="shared" si="1"/>
        <v>Sun</v>
      </c>
      <c r="S9" t="str">
        <f t="shared" si="2"/>
        <v>Sun</v>
      </c>
    </row>
    <row r="10" spans="1:27" x14ac:dyDescent="0.35">
      <c r="A10" t="s">
        <v>172</v>
      </c>
      <c r="B10" t="str">
        <f>"Visit Overview for "&amp;Variables!D2</f>
        <v>Visit Overview for GP/ST</v>
      </c>
      <c r="P10" s="29">
        <f>IFERROR(IF(P9+1&gt;MAX(Requests[Date]),"",P9+1),"")</f>
        <v>44480</v>
      </c>
      <c r="Q10" s="29">
        <f>IFERROR(IF(Q9+1&gt;MAX(Visits[Date]),"",Q9+1),"")</f>
        <v>44480</v>
      </c>
      <c r="R10" t="str">
        <f t="shared" si="1"/>
        <v>Mon</v>
      </c>
      <c r="S10" t="str">
        <f t="shared" si="2"/>
        <v>Mon</v>
      </c>
    </row>
    <row r="11" spans="1:27" x14ac:dyDescent="0.35">
      <c r="A11" t="s">
        <v>173</v>
      </c>
      <c r="B11" t="str">
        <f>"Percent home visits carried out by "&amp;Variables!D2</f>
        <v>Percent home visits carried out by GP/ST</v>
      </c>
      <c r="P11" s="29">
        <f>IFERROR(IF(P10+1&gt;MAX(Requests[Date]),"",P10+1),"")</f>
        <v>44481</v>
      </c>
      <c r="Q11" s="29">
        <f>IFERROR(IF(Q10+1&gt;MAX(Visits[Date]),"",Q10+1),"")</f>
        <v>44481</v>
      </c>
      <c r="R11" t="str">
        <f t="shared" si="1"/>
        <v>Tue</v>
      </c>
      <c r="S11" t="str">
        <f t="shared" si="2"/>
        <v>Tue</v>
      </c>
    </row>
    <row r="12" spans="1:27" x14ac:dyDescent="0.35">
      <c r="P12" s="29">
        <f>IFERROR(IF(P11+1&gt;MAX(Requests[Date]),"",P11+1),"")</f>
        <v>44482</v>
      </c>
      <c r="Q12" s="29">
        <f>IFERROR(IF(Q11+1&gt;MAX(Visits[Date]),"",Q11+1),"")</f>
        <v>44482</v>
      </c>
      <c r="R12" t="str">
        <f t="shared" si="1"/>
        <v>Wed</v>
      </c>
      <c r="S12" t="str">
        <f t="shared" si="2"/>
        <v>Wed</v>
      </c>
    </row>
    <row r="13" spans="1:27" x14ac:dyDescent="0.35">
      <c r="P13" s="29">
        <f>IFERROR(IF(P12+1&gt;MAX(Requests[Date]),"",P12+1),"")</f>
        <v>44483</v>
      </c>
      <c r="Q13" s="29">
        <f>IFERROR(IF(Q12+1&gt;MAX(Visits[Date]),"",Q12+1),"")</f>
        <v>44483</v>
      </c>
      <c r="R13" t="str">
        <f t="shared" si="1"/>
        <v>Thu</v>
      </c>
      <c r="S13" t="str">
        <f t="shared" si="2"/>
        <v>Thu</v>
      </c>
    </row>
    <row r="14" spans="1:27" x14ac:dyDescent="0.35">
      <c r="P14" s="29">
        <f>IFERROR(IF(P13+1&gt;MAX(Requests[Date]),"",P13+1),"")</f>
        <v>44484</v>
      </c>
      <c r="Q14" s="29">
        <f>IFERROR(IF(Q13+1&gt;MAX(Visits[Date]),"",Q13+1),"")</f>
        <v>44484</v>
      </c>
      <c r="R14" t="str">
        <f t="shared" si="1"/>
        <v>Fri</v>
      </c>
      <c r="S14" t="str">
        <f t="shared" si="2"/>
        <v>Fri</v>
      </c>
    </row>
    <row r="15" spans="1:27" x14ac:dyDescent="0.35">
      <c r="P15" s="29">
        <f>IFERROR(IF(P14+1&gt;MAX(Requests[Date]),"",P14+1),"")</f>
        <v>44485</v>
      </c>
      <c r="Q15" s="29">
        <f>IFERROR(IF(Q14+1&gt;MAX(Visits[Date]),"",Q14+1),"")</f>
        <v>44485</v>
      </c>
      <c r="R15" t="str">
        <f t="shared" si="1"/>
        <v>Sat</v>
      </c>
      <c r="S15" t="str">
        <f t="shared" si="2"/>
        <v>Sat</v>
      </c>
    </row>
    <row r="16" spans="1:27" x14ac:dyDescent="0.35">
      <c r="P16" s="29">
        <f>IFERROR(IF(P15+1&gt;MAX(Requests[Date]),"",P15+1),"")</f>
        <v>44486</v>
      </c>
      <c r="Q16" s="29">
        <f>IFERROR(IF(Q15+1&gt;MAX(Visits[Date]),"",Q15+1),"")</f>
        <v>44486</v>
      </c>
      <c r="R16" t="str">
        <f t="shared" si="1"/>
        <v>Sun</v>
      </c>
      <c r="S16" t="str">
        <f t="shared" si="2"/>
        <v>Sun</v>
      </c>
    </row>
    <row r="17" spans="16:19" x14ac:dyDescent="0.35">
      <c r="P17" s="29">
        <f>IFERROR(IF(P16+1&gt;MAX(Requests[Date]),"",P16+1),"")</f>
        <v>44487</v>
      </c>
      <c r="Q17" s="29">
        <f>IFERROR(IF(Q16+1&gt;MAX(Visits[Date]),"",Q16+1),"")</f>
        <v>44487</v>
      </c>
      <c r="R17" t="str">
        <f t="shared" si="1"/>
        <v>Mon</v>
      </c>
      <c r="S17" t="str">
        <f t="shared" si="2"/>
        <v>Mon</v>
      </c>
    </row>
    <row r="18" spans="16:19" x14ac:dyDescent="0.35">
      <c r="P18" s="29">
        <f>IFERROR(IF(P17+1&gt;MAX(Requests[Date]),"",P17+1),"")</f>
        <v>44488</v>
      </c>
      <c r="Q18" s="29">
        <f>IFERROR(IF(Q17+1&gt;MAX(Visits[Date]),"",Q17+1),"")</f>
        <v>44488</v>
      </c>
      <c r="R18" t="str">
        <f t="shared" si="1"/>
        <v>Tue</v>
      </c>
      <c r="S18" t="str">
        <f t="shared" si="2"/>
        <v>Tue</v>
      </c>
    </row>
    <row r="19" spans="16:19" x14ac:dyDescent="0.35">
      <c r="P19" s="29">
        <f>IFERROR(IF(P18+1&gt;MAX(Requests[Date]),"",P18+1),"")</f>
        <v>44489</v>
      </c>
      <c r="Q19" s="29">
        <f>IFERROR(IF(Q18+1&gt;MAX(Visits[Date]),"",Q18+1),"")</f>
        <v>44489</v>
      </c>
      <c r="R19" t="str">
        <f t="shared" si="1"/>
        <v>Wed</v>
      </c>
      <c r="S19" t="str">
        <f t="shared" si="2"/>
        <v>Wed</v>
      </c>
    </row>
    <row r="20" spans="16:19" x14ac:dyDescent="0.35">
      <c r="P20" s="29">
        <f>IFERROR(IF(P19+1&gt;MAX(Requests[Date]),"",P19+1),"")</f>
        <v>44490</v>
      </c>
      <c r="Q20" s="29">
        <f>IFERROR(IF(Q19+1&gt;MAX(Visits[Date]),"",Q19+1),"")</f>
        <v>44490</v>
      </c>
      <c r="R20" t="str">
        <f t="shared" si="1"/>
        <v>Thu</v>
      </c>
      <c r="S20" t="str">
        <f t="shared" si="2"/>
        <v>Thu</v>
      </c>
    </row>
    <row r="21" spans="16:19" x14ac:dyDescent="0.35">
      <c r="P21" s="29">
        <f>IFERROR(IF(P20+1&gt;MAX(Requests[Date]),"",P20+1),"")</f>
        <v>44491</v>
      </c>
      <c r="Q21" s="29">
        <f>IFERROR(IF(Q20+1&gt;MAX(Visits[Date]),"",Q20+1),"")</f>
        <v>44491</v>
      </c>
      <c r="R21" t="str">
        <f t="shared" si="1"/>
        <v>Fri</v>
      </c>
      <c r="S21" t="str">
        <f t="shared" si="2"/>
        <v>Fri</v>
      </c>
    </row>
    <row r="22" spans="16:19" x14ac:dyDescent="0.35">
      <c r="P22" s="29">
        <f>IFERROR(IF(P21+1&gt;MAX(Requests[Date]),"",P21+1),"")</f>
        <v>44492</v>
      </c>
      <c r="Q22" s="29">
        <f>IFERROR(IF(Q21+1&gt;MAX(Visits[Date]),"",Q21+1),"")</f>
        <v>44492</v>
      </c>
      <c r="R22" t="str">
        <f t="shared" si="1"/>
        <v>Sat</v>
      </c>
      <c r="S22" t="str">
        <f t="shared" si="2"/>
        <v>Sat</v>
      </c>
    </row>
    <row r="23" spans="16:19" x14ac:dyDescent="0.35">
      <c r="P23" s="29">
        <f>IFERROR(IF(P22+1&gt;MAX(Requests[Date]),"",P22+1),"")</f>
        <v>44493</v>
      </c>
      <c r="Q23" s="29">
        <f>IFERROR(IF(Q22+1&gt;MAX(Visits[Date]),"",Q22+1),"")</f>
        <v>44493</v>
      </c>
      <c r="R23" t="str">
        <f t="shared" si="1"/>
        <v>Sun</v>
      </c>
      <c r="S23" t="str">
        <f t="shared" si="2"/>
        <v>Sun</v>
      </c>
    </row>
    <row r="24" spans="16:19" x14ac:dyDescent="0.35">
      <c r="P24" s="29">
        <f>IFERROR(IF(P23+1&gt;MAX(Requests[Date]),"",P23+1),"")</f>
        <v>44494</v>
      </c>
      <c r="Q24" s="29">
        <f>IFERROR(IF(Q23+1&gt;MAX(Visits[Date]),"",Q23+1),"")</f>
        <v>44494</v>
      </c>
      <c r="R24" t="str">
        <f t="shared" si="1"/>
        <v>Mon</v>
      </c>
      <c r="S24" t="str">
        <f t="shared" si="2"/>
        <v>Mon</v>
      </c>
    </row>
    <row r="25" spans="16:19" x14ac:dyDescent="0.35">
      <c r="P25" s="29">
        <f>IFERROR(IF(P24+1&gt;MAX(Requests[Date]),"",P24+1),"")</f>
        <v>44495</v>
      </c>
      <c r="Q25" s="29">
        <f>IFERROR(IF(Q24+1&gt;MAX(Visits[Date]),"",Q24+1),"")</f>
        <v>44495</v>
      </c>
      <c r="R25" t="str">
        <f t="shared" si="1"/>
        <v>Tue</v>
      </c>
      <c r="S25" t="str">
        <f t="shared" si="2"/>
        <v>Tue</v>
      </c>
    </row>
    <row r="26" spans="16:19" x14ac:dyDescent="0.35">
      <c r="P26" s="29">
        <f>IFERROR(IF(P25+1&gt;MAX(Requests[Date]),"",P25+1),"")</f>
        <v>44496</v>
      </c>
      <c r="Q26" s="29">
        <f>IFERROR(IF(Q25+1&gt;MAX(Visits[Date]),"",Q25+1),"")</f>
        <v>44496</v>
      </c>
      <c r="R26" t="str">
        <f t="shared" si="1"/>
        <v>Wed</v>
      </c>
      <c r="S26" t="str">
        <f t="shared" si="2"/>
        <v>Wed</v>
      </c>
    </row>
    <row r="27" spans="16:19" x14ac:dyDescent="0.35">
      <c r="P27" s="29">
        <f>IFERROR(IF(P26+1&gt;MAX(Requests[Date]),"",P26+1),"")</f>
        <v>44497</v>
      </c>
      <c r="Q27" s="29">
        <f>IFERROR(IF(Q26+1&gt;MAX(Visits[Date]),"",Q26+1),"")</f>
        <v>44497</v>
      </c>
      <c r="R27" t="str">
        <f t="shared" si="1"/>
        <v>Thu</v>
      </c>
      <c r="S27" t="str">
        <f t="shared" si="2"/>
        <v>Thu</v>
      </c>
    </row>
    <row r="28" spans="16:19" x14ac:dyDescent="0.35">
      <c r="P28" s="29">
        <f>IFERROR(IF(P27+1&gt;MAX(Requests[Date]),"",P27+1),"")</f>
        <v>44498</v>
      </c>
      <c r="Q28" s="29">
        <f>IFERROR(IF(Q27+1&gt;MAX(Visits[Date]),"",Q27+1),"")</f>
        <v>44498</v>
      </c>
      <c r="R28" t="str">
        <f t="shared" si="1"/>
        <v>Fri</v>
      </c>
      <c r="S28" t="str">
        <f t="shared" si="2"/>
        <v>Fri</v>
      </c>
    </row>
    <row r="29" spans="16:19" x14ac:dyDescent="0.35">
      <c r="P29" s="29">
        <f>IFERROR(IF(P28+1&gt;MAX(Requests[Date]),"",P28+1),"")</f>
        <v>44499</v>
      </c>
      <c r="Q29" s="29">
        <f>IFERROR(IF(Q28+1&gt;MAX(Visits[Date]),"",Q28+1),"")</f>
        <v>44499</v>
      </c>
      <c r="R29" t="str">
        <f t="shared" si="1"/>
        <v>Sat</v>
      </c>
      <c r="S29" t="str">
        <f t="shared" si="2"/>
        <v>Sat</v>
      </c>
    </row>
    <row r="30" spans="16:19" x14ac:dyDescent="0.35">
      <c r="P30" s="29">
        <f>IFERROR(IF(P29+1&gt;MAX(Requests[Date]),"",P29+1),"")</f>
        <v>44500</v>
      </c>
      <c r="Q30" s="29">
        <f>IFERROR(IF(Q29+1&gt;MAX(Visits[Date]),"",Q29+1),"")</f>
        <v>44500</v>
      </c>
      <c r="R30" t="str">
        <f t="shared" si="1"/>
        <v>Sun</v>
      </c>
      <c r="S30" t="str">
        <f t="shared" si="2"/>
        <v>Sun</v>
      </c>
    </row>
    <row r="31" spans="16:19" x14ac:dyDescent="0.35">
      <c r="P31" s="29">
        <f>IFERROR(IF(P30+1&gt;MAX(Requests[Date]),"",P30+1),"")</f>
        <v>44501</v>
      </c>
      <c r="Q31" s="29">
        <f>IFERROR(IF(Q30+1&gt;MAX(Visits[Date]),"",Q30+1),"")</f>
        <v>44501</v>
      </c>
      <c r="R31" t="str">
        <f t="shared" si="1"/>
        <v>Mon</v>
      </c>
      <c r="S31" t="str">
        <f t="shared" si="2"/>
        <v>Mon</v>
      </c>
    </row>
    <row r="32" spans="16:19" x14ac:dyDescent="0.35">
      <c r="P32" s="29">
        <f>IFERROR(IF(P31+1&gt;MAX(Requests[Date]),"",P31+1),"")</f>
        <v>44502</v>
      </c>
      <c r="Q32" s="29">
        <f>IFERROR(IF(Q31+1&gt;MAX(Visits[Date]),"",Q31+1),"")</f>
        <v>44502</v>
      </c>
      <c r="R32" t="str">
        <f t="shared" si="1"/>
        <v>Tue</v>
      </c>
      <c r="S32" t="str">
        <f t="shared" si="2"/>
        <v>Tue</v>
      </c>
    </row>
    <row r="33" spans="16:19" x14ac:dyDescent="0.35">
      <c r="P33" s="29">
        <f>IFERROR(IF(P32+1&gt;MAX(Requests[Date]),"",P32+1),"")</f>
        <v>44503</v>
      </c>
      <c r="Q33" s="29">
        <f>IFERROR(IF(Q32+1&gt;MAX(Visits[Date]),"",Q32+1),"")</f>
        <v>44503</v>
      </c>
      <c r="R33" t="str">
        <f t="shared" si="1"/>
        <v>Wed</v>
      </c>
      <c r="S33" t="str">
        <f t="shared" si="2"/>
        <v>Wed</v>
      </c>
    </row>
    <row r="34" spans="16:19" x14ac:dyDescent="0.35">
      <c r="P34" s="29">
        <f>IFERROR(IF(P33+1&gt;MAX(Requests[Date]),"",P33+1),"")</f>
        <v>44504</v>
      </c>
      <c r="Q34" s="29">
        <f>IFERROR(IF(Q33+1&gt;MAX(Visits[Date]),"",Q33+1),"")</f>
        <v>44504</v>
      </c>
      <c r="R34" t="str">
        <f t="shared" si="1"/>
        <v>Thu</v>
      </c>
      <c r="S34" t="str">
        <f t="shared" si="2"/>
        <v>Thu</v>
      </c>
    </row>
    <row r="35" spans="16:19" x14ac:dyDescent="0.35">
      <c r="P35" s="29">
        <f>IFERROR(IF(P34+1&gt;MAX(Requests[Date]),"",P34+1),"")</f>
        <v>44505</v>
      </c>
      <c r="Q35" s="29">
        <f>IFERROR(IF(Q34+1&gt;MAX(Visits[Date]),"",Q34+1),"")</f>
        <v>44505</v>
      </c>
      <c r="R35" t="str">
        <f t="shared" si="1"/>
        <v>Fri</v>
      </c>
      <c r="S35" t="str">
        <f t="shared" si="2"/>
        <v>Fri</v>
      </c>
    </row>
    <row r="36" spans="16:19" x14ac:dyDescent="0.35">
      <c r="P36" s="29">
        <f>IFERROR(IF(P35+1&gt;MAX(Requests[Date]),"",P35+1),"")</f>
        <v>44506</v>
      </c>
      <c r="Q36" s="29">
        <f>IFERROR(IF(Q35+1&gt;MAX(Visits[Date]),"",Q35+1),"")</f>
        <v>44506</v>
      </c>
      <c r="R36" t="str">
        <f t="shared" si="1"/>
        <v>Sat</v>
      </c>
      <c r="S36" t="str">
        <f t="shared" si="2"/>
        <v>Sat</v>
      </c>
    </row>
    <row r="37" spans="16:19" x14ac:dyDescent="0.35">
      <c r="P37" s="29">
        <f>IFERROR(IF(P36+1&gt;MAX(Requests[Date]),"",P36+1),"")</f>
        <v>44507</v>
      </c>
      <c r="Q37" s="29">
        <f>IFERROR(IF(Q36+1&gt;MAX(Visits[Date]),"",Q36+1),"")</f>
        <v>44507</v>
      </c>
      <c r="R37" t="str">
        <f t="shared" si="1"/>
        <v>Sun</v>
      </c>
      <c r="S37" t="str">
        <f t="shared" si="2"/>
        <v>Sun</v>
      </c>
    </row>
    <row r="38" spans="16:19" x14ac:dyDescent="0.35">
      <c r="P38" s="29">
        <f>IFERROR(IF(P37+1&gt;MAX(Requests[Date]),"",P37+1),"")</f>
        <v>44508</v>
      </c>
      <c r="Q38" s="29">
        <f>IFERROR(IF(Q37+1&gt;MAX(Visits[Date]),"",Q37+1),"")</f>
        <v>44508</v>
      </c>
      <c r="R38" t="str">
        <f t="shared" si="1"/>
        <v>Mon</v>
      </c>
      <c r="S38" t="str">
        <f t="shared" si="2"/>
        <v>Mon</v>
      </c>
    </row>
    <row r="39" spans="16:19" x14ac:dyDescent="0.35">
      <c r="P39" s="29">
        <f>IFERROR(IF(P38+1&gt;MAX(Requests[Date]),"",P38+1),"")</f>
        <v>44509</v>
      </c>
      <c r="Q39" s="29">
        <f>IFERROR(IF(Q38+1&gt;MAX(Visits[Date]),"",Q38+1),"")</f>
        <v>44509</v>
      </c>
      <c r="R39" t="str">
        <f t="shared" si="1"/>
        <v>Tue</v>
      </c>
      <c r="S39" t="str">
        <f t="shared" si="2"/>
        <v>Tue</v>
      </c>
    </row>
    <row r="40" spans="16:19" x14ac:dyDescent="0.35">
      <c r="P40" s="29">
        <f>IFERROR(IF(P39+1&gt;MAX(Requests[Date]),"",P39+1),"")</f>
        <v>44510</v>
      </c>
      <c r="Q40" s="29">
        <f>IFERROR(IF(Q39+1&gt;MAX(Visits[Date]),"",Q39+1),"")</f>
        <v>44510</v>
      </c>
      <c r="R40" t="str">
        <f t="shared" si="1"/>
        <v>Wed</v>
      </c>
      <c r="S40" t="str">
        <f t="shared" si="2"/>
        <v>Wed</v>
      </c>
    </row>
    <row r="41" spans="16:19" x14ac:dyDescent="0.35">
      <c r="P41" s="29">
        <f>IFERROR(IF(P40+1&gt;MAX(Requests[Date]),"",P40+1),"")</f>
        <v>44511</v>
      </c>
      <c r="Q41" s="29">
        <f>IFERROR(IF(Q40+1&gt;MAX(Visits[Date]),"",Q40+1),"")</f>
        <v>44511</v>
      </c>
      <c r="R41" t="str">
        <f t="shared" si="1"/>
        <v>Thu</v>
      </c>
      <c r="S41" t="str">
        <f t="shared" si="2"/>
        <v>Thu</v>
      </c>
    </row>
    <row r="42" spans="16:19" x14ac:dyDescent="0.35">
      <c r="P42" s="29">
        <f>IFERROR(IF(P41+1&gt;MAX(Requests[Date]),"",P41+1),"")</f>
        <v>44512</v>
      </c>
      <c r="Q42" s="29">
        <f>IFERROR(IF(Q41+1&gt;MAX(Visits[Date]),"",Q41+1),"")</f>
        <v>44512</v>
      </c>
      <c r="R42" t="str">
        <f t="shared" si="1"/>
        <v>Fri</v>
      </c>
      <c r="S42" t="str">
        <f t="shared" si="2"/>
        <v>Fri</v>
      </c>
    </row>
    <row r="43" spans="16:19" x14ac:dyDescent="0.35">
      <c r="P43" s="29">
        <f>IFERROR(IF(P42+1&gt;MAX(Requests[Date]),"",P42+1),"")</f>
        <v>44513</v>
      </c>
      <c r="Q43" s="29">
        <f>IFERROR(IF(Q42+1&gt;MAX(Visits[Date]),"",Q42+1),"")</f>
        <v>44513</v>
      </c>
      <c r="R43" t="str">
        <f t="shared" si="1"/>
        <v>Sat</v>
      </c>
      <c r="S43" t="str">
        <f t="shared" si="2"/>
        <v>Sat</v>
      </c>
    </row>
    <row r="44" spans="16:19" x14ac:dyDescent="0.35">
      <c r="P44" s="29">
        <f>IFERROR(IF(P43+1&gt;MAX(Requests[Date]),"",P43+1),"")</f>
        <v>44514</v>
      </c>
      <c r="Q44" s="29">
        <f>IFERROR(IF(Q43+1&gt;MAX(Visits[Date]),"",Q43+1),"")</f>
        <v>44514</v>
      </c>
      <c r="R44" t="str">
        <f t="shared" si="1"/>
        <v>Sun</v>
      </c>
      <c r="S44" t="str">
        <f t="shared" si="2"/>
        <v>Sun</v>
      </c>
    </row>
    <row r="45" spans="16:19" x14ac:dyDescent="0.35">
      <c r="P45" s="29">
        <f>IFERROR(IF(P44+1&gt;MAX(Requests[Date]),"",P44+1),"")</f>
        <v>44515</v>
      </c>
      <c r="Q45" s="29">
        <f>IFERROR(IF(Q44+1&gt;MAX(Visits[Date]),"",Q44+1),"")</f>
        <v>44515</v>
      </c>
      <c r="R45" t="str">
        <f t="shared" si="1"/>
        <v>Mon</v>
      </c>
      <c r="S45" t="str">
        <f t="shared" si="2"/>
        <v>Mon</v>
      </c>
    </row>
    <row r="46" spans="16:19" x14ac:dyDescent="0.35">
      <c r="P46" s="29">
        <f>IFERROR(IF(P45+1&gt;MAX(Requests[Date]),"",P45+1),"")</f>
        <v>44516</v>
      </c>
      <c r="Q46" s="29">
        <f>IFERROR(IF(Q45+1&gt;MAX(Visits[Date]),"",Q45+1),"")</f>
        <v>44516</v>
      </c>
      <c r="R46" t="str">
        <f t="shared" si="1"/>
        <v>Tue</v>
      </c>
      <c r="S46" t="str">
        <f t="shared" si="2"/>
        <v>Tue</v>
      </c>
    </row>
    <row r="47" spans="16:19" x14ac:dyDescent="0.35">
      <c r="P47" s="29">
        <f>IFERROR(IF(P46+1&gt;MAX(Requests[Date]),"",P46+1),"")</f>
        <v>44517</v>
      </c>
      <c r="Q47" s="29">
        <f>IFERROR(IF(Q46+1&gt;MAX(Visits[Date]),"",Q46+1),"")</f>
        <v>44517</v>
      </c>
      <c r="R47" t="str">
        <f t="shared" si="1"/>
        <v>Wed</v>
      </c>
      <c r="S47" t="str">
        <f t="shared" si="2"/>
        <v>Wed</v>
      </c>
    </row>
    <row r="48" spans="16:19" x14ac:dyDescent="0.35">
      <c r="P48" s="29">
        <f>IFERROR(IF(P47+1&gt;MAX(Requests[Date]),"",P47+1),"")</f>
        <v>44518</v>
      </c>
      <c r="Q48" s="29">
        <f>IFERROR(IF(Q47+1&gt;MAX(Visits[Date]),"",Q47+1),"")</f>
        <v>44518</v>
      </c>
      <c r="R48" t="str">
        <f t="shared" si="1"/>
        <v>Thu</v>
      </c>
      <c r="S48" t="str">
        <f t="shared" si="2"/>
        <v>Thu</v>
      </c>
    </row>
    <row r="49" spans="16:19" x14ac:dyDescent="0.35">
      <c r="P49" s="29">
        <f>IFERROR(IF(P48+1&gt;MAX(Requests[Date]),"",P48+1),"")</f>
        <v>44519</v>
      </c>
      <c r="Q49" s="29">
        <f>IFERROR(IF(Q48+1&gt;MAX(Visits[Date]),"",Q48+1),"")</f>
        <v>44519</v>
      </c>
      <c r="R49" t="str">
        <f t="shared" si="1"/>
        <v>Fri</v>
      </c>
      <c r="S49" t="str">
        <f t="shared" si="2"/>
        <v>Fri</v>
      </c>
    </row>
    <row r="50" spans="16:19" x14ac:dyDescent="0.35">
      <c r="P50" s="29">
        <f>IFERROR(IF(P49+1&gt;MAX(Requests[Date]),"",P49+1),"")</f>
        <v>44520</v>
      </c>
      <c r="Q50" s="29">
        <f>IFERROR(IF(Q49+1&gt;MAX(Visits[Date]),"",Q49+1),"")</f>
        <v>44520</v>
      </c>
      <c r="R50" t="str">
        <f t="shared" si="1"/>
        <v>Sat</v>
      </c>
      <c r="S50" t="str">
        <f t="shared" si="2"/>
        <v>Sat</v>
      </c>
    </row>
    <row r="51" spans="16:19" x14ac:dyDescent="0.35">
      <c r="P51" s="29">
        <f>IFERROR(IF(P50+1&gt;MAX(Requests[Date]),"",P50+1),"")</f>
        <v>44521</v>
      </c>
      <c r="Q51" s="29">
        <f>IFERROR(IF(Q50+1&gt;MAX(Visits[Date]),"",Q50+1),"")</f>
        <v>44521</v>
      </c>
      <c r="R51" t="str">
        <f t="shared" si="1"/>
        <v>Sun</v>
      </c>
      <c r="S51" t="str">
        <f t="shared" si="2"/>
        <v>Sun</v>
      </c>
    </row>
    <row r="52" spans="16:19" x14ac:dyDescent="0.35">
      <c r="P52" s="29">
        <f>IFERROR(IF(P51+1&gt;MAX(Requests[Date]),"",P51+1),"")</f>
        <v>44522</v>
      </c>
      <c r="Q52" s="29">
        <f>IFERROR(IF(Q51+1&gt;MAX(Visits[Date]),"",Q51+1),"")</f>
        <v>44522</v>
      </c>
      <c r="R52" t="str">
        <f t="shared" si="1"/>
        <v>Mon</v>
      </c>
      <c r="S52" t="str">
        <f t="shared" si="2"/>
        <v>Mon</v>
      </c>
    </row>
    <row r="53" spans="16:19" x14ac:dyDescent="0.35">
      <c r="P53" s="29">
        <f>IFERROR(IF(P52+1&gt;MAX(Requests[Date]),"",P52+1),"")</f>
        <v>44523</v>
      </c>
      <c r="Q53" s="29">
        <f>IFERROR(IF(Q52+1&gt;MAX(Visits[Date]),"",Q52+1),"")</f>
        <v>44523</v>
      </c>
      <c r="R53" t="str">
        <f t="shared" si="1"/>
        <v>Tue</v>
      </c>
      <c r="S53" t="str">
        <f t="shared" si="2"/>
        <v>Tue</v>
      </c>
    </row>
    <row r="54" spans="16:19" x14ac:dyDescent="0.35">
      <c r="P54" s="29">
        <f>IFERROR(IF(P53+1&gt;MAX(Requests[Date]),"",P53+1),"")</f>
        <v>44524</v>
      </c>
      <c r="Q54" s="29">
        <f>IFERROR(IF(Q53+1&gt;MAX(Visits[Date]),"",Q53+1),"")</f>
        <v>44524</v>
      </c>
      <c r="R54" t="str">
        <f t="shared" si="1"/>
        <v>Wed</v>
      </c>
      <c r="S54" t="str">
        <f t="shared" si="2"/>
        <v>Wed</v>
      </c>
    </row>
    <row r="55" spans="16:19" x14ac:dyDescent="0.35">
      <c r="P55" s="29">
        <f>IFERROR(IF(P54+1&gt;MAX(Requests[Date]),"",P54+1),"")</f>
        <v>44525</v>
      </c>
      <c r="Q55" s="29">
        <f>IFERROR(IF(Q54+1&gt;MAX(Visits[Date]),"",Q54+1),"")</f>
        <v>44525</v>
      </c>
      <c r="R55" t="str">
        <f t="shared" si="1"/>
        <v>Thu</v>
      </c>
      <c r="S55" t="str">
        <f t="shared" si="2"/>
        <v>Thu</v>
      </c>
    </row>
    <row r="56" spans="16:19" x14ac:dyDescent="0.35">
      <c r="P56" s="29">
        <f>IFERROR(IF(P55+1&gt;MAX(Requests[Date]),"",P55+1),"")</f>
        <v>44526</v>
      </c>
      <c r="Q56" s="29">
        <f>IFERROR(IF(Q55+1&gt;MAX(Visits[Date]),"",Q55+1),"")</f>
        <v>44526</v>
      </c>
      <c r="R56" t="str">
        <f t="shared" si="1"/>
        <v>Fri</v>
      </c>
      <c r="S56" t="str">
        <f t="shared" si="2"/>
        <v>Fri</v>
      </c>
    </row>
    <row r="57" spans="16:19" x14ac:dyDescent="0.35">
      <c r="P57" s="29">
        <f>IFERROR(IF(P56+1&gt;MAX(Requests[Date]),"",P56+1),"")</f>
        <v>44527</v>
      </c>
      <c r="Q57" s="29">
        <f>IFERROR(IF(Q56+1&gt;MAX(Visits[Date]),"",Q56+1),"")</f>
        <v>44527</v>
      </c>
      <c r="R57" t="str">
        <f t="shared" si="1"/>
        <v>Sat</v>
      </c>
      <c r="S57" t="str">
        <f t="shared" si="2"/>
        <v>Sat</v>
      </c>
    </row>
    <row r="58" spans="16:19" x14ac:dyDescent="0.35">
      <c r="P58" s="29">
        <f>IFERROR(IF(P57+1&gt;MAX(Requests[Date]),"",P57+1),"")</f>
        <v>44528</v>
      </c>
      <c r="Q58" s="29">
        <f>IFERROR(IF(Q57+1&gt;MAX(Visits[Date]),"",Q57+1),"")</f>
        <v>44528</v>
      </c>
      <c r="R58" t="str">
        <f t="shared" si="1"/>
        <v>Sun</v>
      </c>
      <c r="S58" t="str">
        <f t="shared" si="2"/>
        <v>Sun</v>
      </c>
    </row>
    <row r="59" spans="16:19" x14ac:dyDescent="0.35">
      <c r="P59" s="29">
        <f>IFERROR(IF(P58+1&gt;MAX(Requests[Date]),"",P58+1),"")</f>
        <v>44529</v>
      </c>
      <c r="Q59" s="29">
        <f>IFERROR(IF(Q58+1&gt;MAX(Visits[Date]),"",Q58+1),"")</f>
        <v>44529</v>
      </c>
      <c r="R59" t="str">
        <f t="shared" si="1"/>
        <v>Mon</v>
      </c>
      <c r="S59" t="str">
        <f t="shared" si="2"/>
        <v>Mon</v>
      </c>
    </row>
    <row r="60" spans="16:19" x14ac:dyDescent="0.35">
      <c r="P60" s="29">
        <f>IFERROR(IF(P59+1&gt;MAX(Requests[Date]),"",P59+1),"")</f>
        <v>44530</v>
      </c>
      <c r="Q60" s="29">
        <f>IFERROR(IF(Q59+1&gt;MAX(Visits[Date]),"",Q59+1),"")</f>
        <v>44530</v>
      </c>
      <c r="R60" t="str">
        <f t="shared" si="1"/>
        <v>Tue</v>
      </c>
      <c r="S60" t="str">
        <f t="shared" si="2"/>
        <v>Tue</v>
      </c>
    </row>
    <row r="61" spans="16:19" x14ac:dyDescent="0.35">
      <c r="P61" s="29">
        <f>IFERROR(IF(P60+1&gt;MAX(Requests[Date]),"",P60+1),"")</f>
        <v>44531</v>
      </c>
      <c r="Q61" s="29">
        <f>IFERROR(IF(Q60+1&gt;MAX(Visits[Date]),"",Q60+1),"")</f>
        <v>44531</v>
      </c>
      <c r="R61" t="str">
        <f t="shared" si="1"/>
        <v>Wed</v>
      </c>
      <c r="S61" t="str">
        <f t="shared" si="2"/>
        <v>Wed</v>
      </c>
    </row>
    <row r="62" spans="16:19" x14ac:dyDescent="0.35">
      <c r="P62" s="29">
        <f>IFERROR(IF(P61+1&gt;MAX(Requests[Date]),"",P61+1),"")</f>
        <v>44532</v>
      </c>
      <c r="Q62" s="29">
        <f>IFERROR(IF(Q61+1&gt;MAX(Visits[Date]),"",Q61+1),"")</f>
        <v>44532</v>
      </c>
      <c r="R62" t="str">
        <f t="shared" si="1"/>
        <v>Thu</v>
      </c>
      <c r="S62" t="str">
        <f t="shared" si="2"/>
        <v>Thu</v>
      </c>
    </row>
    <row r="63" spans="16:19" x14ac:dyDescent="0.35">
      <c r="P63" s="29">
        <f>IFERROR(IF(P62+1&gt;MAX(Requests[Date]),"",P62+1),"")</f>
        <v>44533</v>
      </c>
      <c r="Q63" s="29">
        <f>IFERROR(IF(Q62+1&gt;MAX(Visits[Date]),"",Q62+1),"")</f>
        <v>44533</v>
      </c>
      <c r="R63" t="str">
        <f t="shared" si="1"/>
        <v>Fri</v>
      </c>
      <c r="S63" t="str">
        <f t="shared" si="2"/>
        <v>Fri</v>
      </c>
    </row>
    <row r="64" spans="16:19" x14ac:dyDescent="0.35">
      <c r="P64" s="29">
        <f>IFERROR(IF(P63+1&gt;MAX(Requests[Date]),"",P63+1),"")</f>
        <v>44534</v>
      </c>
      <c r="Q64" s="29">
        <f>IFERROR(IF(Q63+1&gt;MAX(Visits[Date]),"",Q63+1),"")</f>
        <v>44534</v>
      </c>
      <c r="R64" t="str">
        <f t="shared" si="1"/>
        <v>Sat</v>
      </c>
      <c r="S64" t="str">
        <f t="shared" si="2"/>
        <v>Sat</v>
      </c>
    </row>
    <row r="65" spans="16:19" x14ac:dyDescent="0.35">
      <c r="P65" s="29">
        <f>IFERROR(IF(P64+1&gt;MAX(Requests[Date]),"",P64+1),"")</f>
        <v>44535</v>
      </c>
      <c r="Q65" s="29">
        <f>IFERROR(IF(Q64+1&gt;MAX(Visits[Date]),"",Q64+1),"")</f>
        <v>44535</v>
      </c>
      <c r="R65" t="str">
        <f t="shared" si="1"/>
        <v>Sun</v>
      </c>
      <c r="S65" t="str">
        <f t="shared" si="2"/>
        <v>Sun</v>
      </c>
    </row>
    <row r="66" spans="16:19" x14ac:dyDescent="0.35">
      <c r="P66" s="29">
        <f>IFERROR(IF(P65+1&gt;MAX(Requests[Date]),"",P65+1),"")</f>
        <v>44536</v>
      </c>
      <c r="Q66" s="29">
        <f>IFERROR(IF(Q65+1&gt;MAX(Visits[Date]),"",Q65+1),"")</f>
        <v>44536</v>
      </c>
      <c r="R66" t="str">
        <f t="shared" si="1"/>
        <v>Mon</v>
      </c>
      <c r="S66" t="str">
        <f t="shared" si="2"/>
        <v>Mon</v>
      </c>
    </row>
    <row r="67" spans="16:19" x14ac:dyDescent="0.35">
      <c r="P67" s="29">
        <f>IFERROR(IF(P66+1&gt;MAX(Requests[Date]),"",P66+1),"")</f>
        <v>44537</v>
      </c>
      <c r="Q67" s="29">
        <f>IFERROR(IF(Q66+1&gt;MAX(Visits[Date]),"",Q66+1),"")</f>
        <v>44537</v>
      </c>
      <c r="R67" t="str">
        <f t="shared" si="1"/>
        <v>Tue</v>
      </c>
      <c r="S67" t="str">
        <f t="shared" si="2"/>
        <v>Tue</v>
      </c>
    </row>
    <row r="68" spans="16:19" x14ac:dyDescent="0.35">
      <c r="P68" s="29">
        <f>IFERROR(IF(P67+1&gt;MAX(Requests[Date]),"",P67+1),"")</f>
        <v>44538</v>
      </c>
      <c r="Q68" s="29">
        <f>IFERROR(IF(Q67+1&gt;MAX(Visits[Date]),"",Q67+1),"")</f>
        <v>44538</v>
      </c>
      <c r="R68" t="str">
        <f t="shared" ref="R68:R131" si="4">TEXT(P68,"ddd")</f>
        <v>Wed</v>
      </c>
      <c r="S68" t="str">
        <f t="shared" ref="S68:S131" si="5">TEXT(Q68,"ddd")</f>
        <v>Wed</v>
      </c>
    </row>
    <row r="69" spans="16:19" x14ac:dyDescent="0.35">
      <c r="P69" s="29">
        <f>IFERROR(IF(P68+1&gt;MAX(Requests[Date]),"",P68+1),"")</f>
        <v>44539</v>
      </c>
      <c r="Q69" s="29">
        <f>IFERROR(IF(Q68+1&gt;MAX(Visits[Date]),"",Q68+1),"")</f>
        <v>44539</v>
      </c>
      <c r="R69" t="str">
        <f t="shared" si="4"/>
        <v>Thu</v>
      </c>
      <c r="S69" t="str">
        <f t="shared" si="5"/>
        <v>Thu</v>
      </c>
    </row>
    <row r="70" spans="16:19" x14ac:dyDescent="0.35">
      <c r="P70" s="29">
        <f>IFERROR(IF(P69+1&gt;MAX(Requests[Date]),"",P69+1),"")</f>
        <v>44540</v>
      </c>
      <c r="Q70" s="29">
        <f>IFERROR(IF(Q69+1&gt;MAX(Visits[Date]),"",Q69+1),"")</f>
        <v>44540</v>
      </c>
      <c r="R70" t="str">
        <f t="shared" si="4"/>
        <v>Fri</v>
      </c>
      <c r="S70" t="str">
        <f t="shared" si="5"/>
        <v>Fri</v>
      </c>
    </row>
    <row r="71" spans="16:19" x14ac:dyDescent="0.35">
      <c r="P71" s="29">
        <f>IFERROR(IF(P70+1&gt;MAX(Requests[Date]),"",P70+1),"")</f>
        <v>44541</v>
      </c>
      <c r="Q71" s="29">
        <f>IFERROR(IF(Q70+1&gt;MAX(Visits[Date]),"",Q70+1),"")</f>
        <v>44541</v>
      </c>
      <c r="R71" t="str">
        <f t="shared" si="4"/>
        <v>Sat</v>
      </c>
      <c r="S71" t="str">
        <f t="shared" si="5"/>
        <v>Sat</v>
      </c>
    </row>
    <row r="72" spans="16:19" x14ac:dyDescent="0.35">
      <c r="P72" s="29">
        <f>IFERROR(IF(P71+1&gt;MAX(Requests[Date]),"",P71+1),"")</f>
        <v>44542</v>
      </c>
      <c r="Q72" s="29">
        <f>IFERROR(IF(Q71+1&gt;MAX(Visits[Date]),"",Q71+1),"")</f>
        <v>44542</v>
      </c>
      <c r="R72" t="str">
        <f t="shared" si="4"/>
        <v>Sun</v>
      </c>
      <c r="S72" t="str">
        <f t="shared" si="5"/>
        <v>Sun</v>
      </c>
    </row>
    <row r="73" spans="16:19" x14ac:dyDescent="0.35">
      <c r="P73" s="29">
        <f>IFERROR(IF(P72+1&gt;MAX(Requests[Date]),"",P72+1),"")</f>
        <v>44543</v>
      </c>
      <c r="Q73" s="29">
        <f>IFERROR(IF(Q72+1&gt;MAX(Visits[Date]),"",Q72+1),"")</f>
        <v>44543</v>
      </c>
      <c r="R73" t="str">
        <f t="shared" si="4"/>
        <v>Mon</v>
      </c>
      <c r="S73" t="str">
        <f t="shared" si="5"/>
        <v>Mon</v>
      </c>
    </row>
    <row r="74" spans="16:19" x14ac:dyDescent="0.35">
      <c r="P74" s="29">
        <f>IFERROR(IF(P73+1&gt;MAX(Requests[Date]),"",P73+1),"")</f>
        <v>44544</v>
      </c>
      <c r="Q74" s="29">
        <f>IFERROR(IF(Q73+1&gt;MAX(Visits[Date]),"",Q73+1),"")</f>
        <v>44544</v>
      </c>
      <c r="R74" t="str">
        <f t="shared" si="4"/>
        <v>Tue</v>
      </c>
      <c r="S74" t="str">
        <f t="shared" si="5"/>
        <v>Tue</v>
      </c>
    </row>
    <row r="75" spans="16:19" x14ac:dyDescent="0.35">
      <c r="P75" s="29">
        <f>IFERROR(IF(P74+1&gt;MAX(Requests[Date]),"",P74+1),"")</f>
        <v>44545</v>
      </c>
      <c r="Q75" s="29">
        <f>IFERROR(IF(Q74+1&gt;MAX(Visits[Date]),"",Q74+1),"")</f>
        <v>44545</v>
      </c>
      <c r="R75" t="str">
        <f t="shared" si="4"/>
        <v>Wed</v>
      </c>
      <c r="S75" t="str">
        <f t="shared" si="5"/>
        <v>Wed</v>
      </c>
    </row>
    <row r="76" spans="16:19" x14ac:dyDescent="0.35">
      <c r="P76" s="29">
        <f>IFERROR(IF(P75+1&gt;MAX(Requests[Date]),"",P75+1),"")</f>
        <v>44546</v>
      </c>
      <c r="Q76" s="29">
        <f>IFERROR(IF(Q75+1&gt;MAX(Visits[Date]),"",Q75+1),"")</f>
        <v>44546</v>
      </c>
      <c r="R76" t="str">
        <f t="shared" si="4"/>
        <v>Thu</v>
      </c>
      <c r="S76" t="str">
        <f t="shared" si="5"/>
        <v>Thu</v>
      </c>
    </row>
    <row r="77" spans="16:19" x14ac:dyDescent="0.35">
      <c r="P77" s="29">
        <f>IFERROR(IF(P76+1&gt;MAX(Requests[Date]),"",P76+1),"")</f>
        <v>44547</v>
      </c>
      <c r="Q77" s="29">
        <f>IFERROR(IF(Q76+1&gt;MAX(Visits[Date]),"",Q76+1),"")</f>
        <v>44547</v>
      </c>
      <c r="R77" t="str">
        <f t="shared" si="4"/>
        <v>Fri</v>
      </c>
      <c r="S77" t="str">
        <f t="shared" si="5"/>
        <v>Fri</v>
      </c>
    </row>
    <row r="78" spans="16:19" x14ac:dyDescent="0.35">
      <c r="P78" s="29" t="str">
        <f>IFERROR(IF(P77+1&gt;MAX(Requests[Date]),"",P77+1),"")</f>
        <v/>
      </c>
      <c r="Q78" s="29" t="str">
        <f>IFERROR(IF(Q77+1&gt;MAX(Visits[Date]),"",Q77+1),"")</f>
        <v/>
      </c>
      <c r="R78" t="str">
        <f t="shared" si="4"/>
        <v/>
      </c>
      <c r="S78" t="str">
        <f t="shared" si="5"/>
        <v/>
      </c>
    </row>
    <row r="79" spans="16:19" x14ac:dyDescent="0.35">
      <c r="P79" s="29" t="str">
        <f>IFERROR(IF(P78+1&gt;MAX(Requests[Date]),"",P78+1),"")</f>
        <v/>
      </c>
      <c r="Q79" s="29" t="str">
        <f>IFERROR(IF(Q78+1&gt;MAX(Visits[Date]),"",Q78+1),"")</f>
        <v/>
      </c>
      <c r="R79" t="str">
        <f t="shared" si="4"/>
        <v/>
      </c>
      <c r="S79" t="str">
        <f t="shared" si="5"/>
        <v/>
      </c>
    </row>
    <row r="80" spans="16:19" x14ac:dyDescent="0.35">
      <c r="P80" s="29" t="str">
        <f>IFERROR(IF(P79+1&gt;MAX(Requests[Date]),"",P79+1),"")</f>
        <v/>
      </c>
      <c r="Q80" s="29" t="str">
        <f>IFERROR(IF(Q79+1&gt;MAX(Visits[Date]),"",Q79+1),"")</f>
        <v/>
      </c>
      <c r="R80" t="str">
        <f t="shared" si="4"/>
        <v/>
      </c>
      <c r="S80" t="str">
        <f t="shared" si="5"/>
        <v/>
      </c>
    </row>
    <row r="81" spans="16:19" x14ac:dyDescent="0.35">
      <c r="P81" s="29" t="str">
        <f>IFERROR(IF(P80+1&gt;MAX(Requests[Date]),"",P80+1),"")</f>
        <v/>
      </c>
      <c r="Q81" s="29" t="str">
        <f>IFERROR(IF(Q80+1&gt;MAX(Visits[Date]),"",Q80+1),"")</f>
        <v/>
      </c>
      <c r="R81" t="str">
        <f t="shared" si="4"/>
        <v/>
      </c>
      <c r="S81" t="str">
        <f t="shared" si="5"/>
        <v/>
      </c>
    </row>
    <row r="82" spans="16:19" x14ac:dyDescent="0.35">
      <c r="P82" s="29" t="str">
        <f>IFERROR(IF(P81+1&gt;MAX(Requests[Date]),"",P81+1),"")</f>
        <v/>
      </c>
      <c r="Q82" s="29" t="str">
        <f>IFERROR(IF(Q81+1&gt;MAX(Visits[Date]),"",Q81+1),"")</f>
        <v/>
      </c>
      <c r="R82" t="str">
        <f t="shared" si="4"/>
        <v/>
      </c>
      <c r="S82" t="str">
        <f t="shared" si="5"/>
        <v/>
      </c>
    </row>
    <row r="83" spans="16:19" x14ac:dyDescent="0.35">
      <c r="P83" s="29" t="str">
        <f>IFERROR(IF(P82+1&gt;MAX(Requests[Date]),"",P82+1),"")</f>
        <v/>
      </c>
      <c r="Q83" s="29" t="str">
        <f>IFERROR(IF(Q82+1&gt;MAX(Visits[Date]),"",Q82+1),"")</f>
        <v/>
      </c>
      <c r="R83" t="str">
        <f t="shared" si="4"/>
        <v/>
      </c>
      <c r="S83" t="str">
        <f t="shared" si="5"/>
        <v/>
      </c>
    </row>
    <row r="84" spans="16:19" x14ac:dyDescent="0.35">
      <c r="P84" s="29" t="str">
        <f>IFERROR(IF(P83+1&gt;MAX(Requests[Date]),"",P83+1),"")</f>
        <v/>
      </c>
      <c r="Q84" s="29" t="str">
        <f>IFERROR(IF(Q83+1&gt;MAX(Visits[Date]),"",Q83+1),"")</f>
        <v/>
      </c>
      <c r="R84" t="str">
        <f t="shared" si="4"/>
        <v/>
      </c>
      <c r="S84" t="str">
        <f t="shared" si="5"/>
        <v/>
      </c>
    </row>
    <row r="85" spans="16:19" x14ac:dyDescent="0.35">
      <c r="P85" s="29" t="str">
        <f>IFERROR(IF(P84+1&gt;MAX(Requests[Date]),"",P84+1),"")</f>
        <v/>
      </c>
      <c r="Q85" s="29" t="str">
        <f>IFERROR(IF(Q84+1&gt;MAX(Visits[Date]),"",Q84+1),"")</f>
        <v/>
      </c>
      <c r="R85" t="str">
        <f t="shared" si="4"/>
        <v/>
      </c>
      <c r="S85" t="str">
        <f t="shared" si="5"/>
        <v/>
      </c>
    </row>
    <row r="86" spans="16:19" x14ac:dyDescent="0.35">
      <c r="P86" s="29" t="str">
        <f>IFERROR(IF(P85+1&gt;MAX(Requests[Date]),"",P85+1),"")</f>
        <v/>
      </c>
      <c r="Q86" s="29" t="str">
        <f>IFERROR(IF(Q85+1&gt;MAX(Visits[Date]),"",Q85+1),"")</f>
        <v/>
      </c>
      <c r="R86" t="str">
        <f t="shared" si="4"/>
        <v/>
      </c>
      <c r="S86" t="str">
        <f t="shared" si="5"/>
        <v/>
      </c>
    </row>
    <row r="87" spans="16:19" x14ac:dyDescent="0.35">
      <c r="P87" s="29" t="str">
        <f>IFERROR(IF(P86+1&gt;MAX(Requests[Date]),"",P86+1),"")</f>
        <v/>
      </c>
      <c r="Q87" s="29" t="str">
        <f>IFERROR(IF(Q86+1&gt;MAX(Visits[Date]),"",Q86+1),"")</f>
        <v/>
      </c>
      <c r="R87" t="str">
        <f t="shared" si="4"/>
        <v/>
      </c>
      <c r="S87" t="str">
        <f t="shared" si="5"/>
        <v/>
      </c>
    </row>
    <row r="88" spans="16:19" x14ac:dyDescent="0.35">
      <c r="P88" s="29" t="str">
        <f>IFERROR(IF(P87+1&gt;MAX(Requests[Date]),"",P87+1),"")</f>
        <v/>
      </c>
      <c r="Q88" s="29" t="str">
        <f>IFERROR(IF(Q87+1&gt;MAX(Visits[Date]),"",Q87+1),"")</f>
        <v/>
      </c>
      <c r="R88" t="str">
        <f t="shared" si="4"/>
        <v/>
      </c>
      <c r="S88" t="str">
        <f t="shared" si="5"/>
        <v/>
      </c>
    </row>
    <row r="89" spans="16:19" x14ac:dyDescent="0.35">
      <c r="P89" s="29" t="str">
        <f>IFERROR(IF(P88+1&gt;MAX(Requests[Date]),"",P88+1),"")</f>
        <v/>
      </c>
      <c r="Q89" s="29" t="str">
        <f>IFERROR(IF(Q88+1&gt;MAX(Visits[Date]),"",Q88+1),"")</f>
        <v/>
      </c>
      <c r="R89" t="str">
        <f t="shared" si="4"/>
        <v/>
      </c>
      <c r="S89" t="str">
        <f t="shared" si="5"/>
        <v/>
      </c>
    </row>
    <row r="90" spans="16:19" x14ac:dyDescent="0.35">
      <c r="P90" s="29" t="str">
        <f>IFERROR(IF(P89+1&gt;MAX(Requests[Date]),"",P89+1),"")</f>
        <v/>
      </c>
      <c r="Q90" s="29" t="str">
        <f>IFERROR(IF(Q89+1&gt;MAX(Visits[Date]),"",Q89+1),"")</f>
        <v/>
      </c>
      <c r="R90" t="str">
        <f t="shared" si="4"/>
        <v/>
      </c>
      <c r="S90" t="str">
        <f t="shared" si="5"/>
        <v/>
      </c>
    </row>
    <row r="91" spans="16:19" x14ac:dyDescent="0.35">
      <c r="P91" s="29" t="str">
        <f>IFERROR(IF(P90+1&gt;MAX(Requests[Date]),"",P90+1),"")</f>
        <v/>
      </c>
      <c r="Q91" s="29" t="str">
        <f>IFERROR(IF(Q90+1&gt;MAX(Visits[Date]),"",Q90+1),"")</f>
        <v/>
      </c>
      <c r="R91" t="str">
        <f t="shared" si="4"/>
        <v/>
      </c>
      <c r="S91" t="str">
        <f t="shared" si="5"/>
        <v/>
      </c>
    </row>
    <row r="92" spans="16:19" x14ac:dyDescent="0.35">
      <c r="P92" s="29" t="str">
        <f>IFERROR(IF(P91+1&gt;MAX(Requests[Date]),"",P91+1),"")</f>
        <v/>
      </c>
      <c r="Q92" s="29" t="str">
        <f>IFERROR(IF(Q91+1&gt;MAX(Visits[Date]),"",Q91+1),"")</f>
        <v/>
      </c>
      <c r="R92" t="str">
        <f t="shared" si="4"/>
        <v/>
      </c>
      <c r="S92" t="str">
        <f t="shared" si="5"/>
        <v/>
      </c>
    </row>
    <row r="93" spans="16:19" x14ac:dyDescent="0.35">
      <c r="P93" s="29" t="str">
        <f>IFERROR(IF(P92+1&gt;MAX(Requests[Date]),"",P92+1),"")</f>
        <v/>
      </c>
      <c r="Q93" s="29" t="str">
        <f>IFERROR(IF(Q92+1&gt;MAX(Visits[Date]),"",Q92+1),"")</f>
        <v/>
      </c>
      <c r="R93" t="str">
        <f t="shared" si="4"/>
        <v/>
      </c>
      <c r="S93" t="str">
        <f t="shared" si="5"/>
        <v/>
      </c>
    </row>
    <row r="94" spans="16:19" x14ac:dyDescent="0.35">
      <c r="P94" s="29" t="str">
        <f>IFERROR(IF(P93+1&gt;MAX(Requests[Date]),"",P93+1),"")</f>
        <v/>
      </c>
      <c r="Q94" s="29" t="str">
        <f>IFERROR(IF(Q93+1&gt;MAX(Visits[Date]),"",Q93+1),"")</f>
        <v/>
      </c>
      <c r="R94" t="str">
        <f t="shared" si="4"/>
        <v/>
      </c>
      <c r="S94" t="str">
        <f t="shared" si="5"/>
        <v/>
      </c>
    </row>
    <row r="95" spans="16:19" x14ac:dyDescent="0.35">
      <c r="P95" s="29" t="str">
        <f>IFERROR(IF(P94+1&gt;MAX(Requests[Date]),"",P94+1),"")</f>
        <v/>
      </c>
      <c r="Q95" s="29" t="str">
        <f>IFERROR(IF(Q94+1&gt;MAX(Visits[Date]),"",Q94+1),"")</f>
        <v/>
      </c>
      <c r="R95" t="str">
        <f t="shared" si="4"/>
        <v/>
      </c>
      <c r="S95" t="str">
        <f t="shared" si="5"/>
        <v/>
      </c>
    </row>
    <row r="96" spans="16:19" x14ac:dyDescent="0.35">
      <c r="P96" s="29" t="str">
        <f>IFERROR(IF(P95+1&gt;MAX(Requests[Date]),"",P95+1),"")</f>
        <v/>
      </c>
      <c r="Q96" s="29" t="str">
        <f>IFERROR(IF(Q95+1&gt;MAX(Visits[Date]),"",Q95+1),"")</f>
        <v/>
      </c>
      <c r="R96" t="str">
        <f t="shared" si="4"/>
        <v/>
      </c>
      <c r="S96" t="str">
        <f t="shared" si="5"/>
        <v/>
      </c>
    </row>
    <row r="97" spans="16:19" x14ac:dyDescent="0.35">
      <c r="P97" s="29" t="str">
        <f>IFERROR(IF(P96+1&gt;MAX(Requests[Date]),"",P96+1),"")</f>
        <v/>
      </c>
      <c r="Q97" s="29" t="str">
        <f>IFERROR(IF(Q96+1&gt;MAX(Visits[Date]),"",Q96+1),"")</f>
        <v/>
      </c>
      <c r="R97" t="str">
        <f t="shared" si="4"/>
        <v/>
      </c>
      <c r="S97" t="str">
        <f t="shared" si="5"/>
        <v/>
      </c>
    </row>
    <row r="98" spans="16:19" x14ac:dyDescent="0.35">
      <c r="P98" s="29" t="str">
        <f>IFERROR(IF(P97+1&gt;MAX(Requests[Date]),"",P97+1),"")</f>
        <v/>
      </c>
      <c r="Q98" s="29" t="str">
        <f>IFERROR(IF(Q97+1&gt;MAX(Visits[Date]),"",Q97+1),"")</f>
        <v/>
      </c>
      <c r="R98" t="str">
        <f t="shared" si="4"/>
        <v/>
      </c>
      <c r="S98" t="str">
        <f t="shared" si="5"/>
        <v/>
      </c>
    </row>
    <row r="99" spans="16:19" x14ac:dyDescent="0.35">
      <c r="P99" s="29" t="str">
        <f>IFERROR(IF(P98+1&gt;MAX(Requests[Date]),"",P98+1),"")</f>
        <v/>
      </c>
      <c r="Q99" s="29" t="str">
        <f>IFERROR(IF(Q98+1&gt;MAX(Visits[Date]),"",Q98+1),"")</f>
        <v/>
      </c>
      <c r="R99" t="str">
        <f t="shared" si="4"/>
        <v/>
      </c>
      <c r="S99" t="str">
        <f t="shared" si="5"/>
        <v/>
      </c>
    </row>
    <row r="100" spans="16:19" x14ac:dyDescent="0.35">
      <c r="P100" s="29" t="str">
        <f>IFERROR(IF(P99+1&gt;MAX(Requests[Date]),"",P99+1),"")</f>
        <v/>
      </c>
      <c r="Q100" s="29" t="str">
        <f>IFERROR(IF(Q99+1&gt;MAX(Visits[Date]),"",Q99+1),"")</f>
        <v/>
      </c>
      <c r="R100" t="str">
        <f t="shared" si="4"/>
        <v/>
      </c>
      <c r="S100" t="str">
        <f t="shared" si="5"/>
        <v/>
      </c>
    </row>
    <row r="101" spans="16:19" x14ac:dyDescent="0.35">
      <c r="P101" s="29" t="str">
        <f>IFERROR(IF(P100+1&gt;MAX(Requests[Date]),"",P100+1),"")</f>
        <v/>
      </c>
      <c r="Q101" s="29" t="str">
        <f>IFERROR(IF(Q100+1&gt;MAX(Visits[Date]),"",Q100+1),"")</f>
        <v/>
      </c>
      <c r="R101" t="str">
        <f t="shared" si="4"/>
        <v/>
      </c>
      <c r="S101" t="str">
        <f t="shared" si="5"/>
        <v/>
      </c>
    </row>
    <row r="102" spans="16:19" x14ac:dyDescent="0.35">
      <c r="P102" s="29" t="str">
        <f>IFERROR(IF(P101+1&gt;MAX(Requests[Date]),"",P101+1),"")</f>
        <v/>
      </c>
      <c r="Q102" s="29" t="str">
        <f>IFERROR(IF(Q101+1&gt;MAX(Visits[Date]),"",Q101+1),"")</f>
        <v/>
      </c>
      <c r="R102" t="str">
        <f t="shared" si="4"/>
        <v/>
      </c>
      <c r="S102" t="str">
        <f t="shared" si="5"/>
        <v/>
      </c>
    </row>
    <row r="103" spans="16:19" x14ac:dyDescent="0.35">
      <c r="P103" s="29" t="str">
        <f>IFERROR(IF(P102+1&gt;MAX(Requests[Date]),"",P102+1),"")</f>
        <v/>
      </c>
      <c r="Q103" s="29" t="str">
        <f>IFERROR(IF(Q102+1&gt;MAX(Visits[Date]),"",Q102+1),"")</f>
        <v/>
      </c>
      <c r="R103" t="str">
        <f t="shared" si="4"/>
        <v/>
      </c>
      <c r="S103" t="str">
        <f t="shared" si="5"/>
        <v/>
      </c>
    </row>
    <row r="104" spans="16:19" x14ac:dyDescent="0.35">
      <c r="P104" s="29" t="str">
        <f>IFERROR(IF(P103+1&gt;MAX(Requests[Date]),"",P103+1),"")</f>
        <v/>
      </c>
      <c r="Q104" s="29" t="str">
        <f>IFERROR(IF(Q103+1&gt;MAX(Visits[Date]),"",Q103+1),"")</f>
        <v/>
      </c>
      <c r="R104" t="str">
        <f t="shared" si="4"/>
        <v/>
      </c>
      <c r="S104" t="str">
        <f t="shared" si="5"/>
        <v/>
      </c>
    </row>
    <row r="105" spans="16:19" x14ac:dyDescent="0.35">
      <c r="P105" s="29" t="str">
        <f>IFERROR(IF(P104+1&gt;MAX(Requests[Date]),"",P104+1),"")</f>
        <v/>
      </c>
      <c r="Q105" s="29" t="str">
        <f>IFERROR(IF(Q104+1&gt;MAX(Visits[Date]),"",Q104+1),"")</f>
        <v/>
      </c>
      <c r="R105" t="str">
        <f t="shared" si="4"/>
        <v/>
      </c>
      <c r="S105" t="str">
        <f t="shared" si="5"/>
        <v/>
      </c>
    </row>
    <row r="106" spans="16:19" x14ac:dyDescent="0.35">
      <c r="P106" s="29" t="str">
        <f>IFERROR(IF(P105+1&gt;MAX(Requests[Date]),"",P105+1),"")</f>
        <v/>
      </c>
      <c r="Q106" s="29" t="str">
        <f>IFERROR(IF(Q105+1&gt;MAX(Visits[Date]),"",Q105+1),"")</f>
        <v/>
      </c>
      <c r="R106" t="str">
        <f t="shared" si="4"/>
        <v/>
      </c>
      <c r="S106" t="str">
        <f t="shared" si="5"/>
        <v/>
      </c>
    </row>
    <row r="107" spans="16:19" x14ac:dyDescent="0.35">
      <c r="P107" s="29" t="str">
        <f>IFERROR(IF(P106+1&gt;MAX(Requests[Date]),"",P106+1),"")</f>
        <v/>
      </c>
      <c r="Q107" s="29" t="str">
        <f>IFERROR(IF(Q106+1&gt;MAX(Visits[Date]),"",Q106+1),"")</f>
        <v/>
      </c>
      <c r="R107" t="str">
        <f t="shared" si="4"/>
        <v/>
      </c>
      <c r="S107" t="str">
        <f t="shared" si="5"/>
        <v/>
      </c>
    </row>
    <row r="108" spans="16:19" x14ac:dyDescent="0.35">
      <c r="P108" s="29" t="str">
        <f>IFERROR(IF(P107+1&gt;MAX(Requests[Date]),"",P107+1),"")</f>
        <v/>
      </c>
      <c r="Q108" s="29" t="str">
        <f>IFERROR(IF(Q107+1&gt;MAX(Visits[Date]),"",Q107+1),"")</f>
        <v/>
      </c>
      <c r="R108" t="str">
        <f t="shared" si="4"/>
        <v/>
      </c>
      <c r="S108" t="str">
        <f t="shared" si="5"/>
        <v/>
      </c>
    </row>
    <row r="109" spans="16:19" x14ac:dyDescent="0.35">
      <c r="P109" s="29" t="str">
        <f>IFERROR(IF(P108+1&gt;MAX(Requests[Date]),"",P108+1),"")</f>
        <v/>
      </c>
      <c r="Q109" s="29" t="str">
        <f>IFERROR(IF(Q108+1&gt;MAX(Visits[Date]),"",Q108+1),"")</f>
        <v/>
      </c>
      <c r="R109" t="str">
        <f t="shared" si="4"/>
        <v/>
      </c>
      <c r="S109" t="str">
        <f t="shared" si="5"/>
        <v/>
      </c>
    </row>
    <row r="110" spans="16:19" x14ac:dyDescent="0.35">
      <c r="P110" s="29" t="str">
        <f>IFERROR(IF(P109+1&gt;MAX(Requests[Date]),"",P109+1),"")</f>
        <v/>
      </c>
      <c r="Q110" s="29" t="str">
        <f>IFERROR(IF(Q109+1&gt;MAX(Visits[Date]),"",Q109+1),"")</f>
        <v/>
      </c>
      <c r="R110" t="str">
        <f t="shared" si="4"/>
        <v/>
      </c>
      <c r="S110" t="str">
        <f t="shared" si="5"/>
        <v/>
      </c>
    </row>
    <row r="111" spans="16:19" x14ac:dyDescent="0.35">
      <c r="P111" s="29" t="str">
        <f>IFERROR(IF(P110+1&gt;MAX(Requests[Date]),"",P110+1),"")</f>
        <v/>
      </c>
      <c r="Q111" s="29" t="str">
        <f>IFERROR(IF(Q110+1&gt;MAX(Visits[Date]),"",Q110+1),"")</f>
        <v/>
      </c>
      <c r="R111" t="str">
        <f t="shared" si="4"/>
        <v/>
      </c>
      <c r="S111" t="str">
        <f t="shared" si="5"/>
        <v/>
      </c>
    </row>
    <row r="112" spans="16:19" x14ac:dyDescent="0.35">
      <c r="P112" s="29" t="str">
        <f>IFERROR(IF(P111+1&gt;MAX(Requests[Date]),"",P111+1),"")</f>
        <v/>
      </c>
      <c r="Q112" s="29" t="str">
        <f>IFERROR(IF(Q111+1&gt;MAX(Visits[Date]),"",Q111+1),"")</f>
        <v/>
      </c>
      <c r="R112" t="str">
        <f t="shared" si="4"/>
        <v/>
      </c>
      <c r="S112" t="str">
        <f t="shared" si="5"/>
        <v/>
      </c>
    </row>
    <row r="113" spans="16:19" x14ac:dyDescent="0.35">
      <c r="P113" s="29" t="str">
        <f>IFERROR(IF(P112+1&gt;MAX(Requests[Date]),"",P112+1),"")</f>
        <v/>
      </c>
      <c r="Q113" s="29" t="str">
        <f>IFERROR(IF(Q112+1&gt;MAX(Visits[Date]),"",Q112+1),"")</f>
        <v/>
      </c>
      <c r="R113" t="str">
        <f t="shared" si="4"/>
        <v/>
      </c>
      <c r="S113" t="str">
        <f t="shared" si="5"/>
        <v/>
      </c>
    </row>
    <row r="114" spans="16:19" x14ac:dyDescent="0.35">
      <c r="P114" s="29" t="str">
        <f>IFERROR(IF(P113+1&gt;MAX(Requests[Date]),"",P113+1),"")</f>
        <v/>
      </c>
      <c r="Q114" s="29" t="str">
        <f>IFERROR(IF(Q113+1&gt;MAX(Visits[Date]),"",Q113+1),"")</f>
        <v/>
      </c>
      <c r="R114" t="str">
        <f t="shared" si="4"/>
        <v/>
      </c>
      <c r="S114" t="str">
        <f t="shared" si="5"/>
        <v/>
      </c>
    </row>
    <row r="115" spans="16:19" x14ac:dyDescent="0.35">
      <c r="P115" s="29" t="str">
        <f>IFERROR(IF(P114+1&gt;MAX(Requests[Date]),"",P114+1),"")</f>
        <v/>
      </c>
      <c r="Q115" s="29" t="str">
        <f>IFERROR(IF(Q114+1&gt;MAX(Visits[Date]),"",Q114+1),"")</f>
        <v/>
      </c>
      <c r="R115" t="str">
        <f t="shared" si="4"/>
        <v/>
      </c>
      <c r="S115" t="str">
        <f t="shared" si="5"/>
        <v/>
      </c>
    </row>
    <row r="116" spans="16:19" x14ac:dyDescent="0.35">
      <c r="P116" s="29" t="str">
        <f>IFERROR(IF(P115+1&gt;MAX(Requests[Date]),"",P115+1),"")</f>
        <v/>
      </c>
      <c r="Q116" s="29" t="str">
        <f>IFERROR(IF(Q115+1&gt;MAX(Visits[Date]),"",Q115+1),"")</f>
        <v/>
      </c>
      <c r="R116" t="str">
        <f t="shared" si="4"/>
        <v/>
      </c>
      <c r="S116" t="str">
        <f t="shared" si="5"/>
        <v/>
      </c>
    </row>
    <row r="117" spans="16:19" x14ac:dyDescent="0.35">
      <c r="P117" s="29" t="str">
        <f>IFERROR(IF(P116+1&gt;MAX(Requests[Date]),"",P116+1),"")</f>
        <v/>
      </c>
      <c r="Q117" s="29" t="str">
        <f>IFERROR(IF(Q116+1&gt;MAX(Visits[Date]),"",Q116+1),"")</f>
        <v/>
      </c>
      <c r="R117" t="str">
        <f t="shared" si="4"/>
        <v/>
      </c>
      <c r="S117" t="str">
        <f t="shared" si="5"/>
        <v/>
      </c>
    </row>
    <row r="118" spans="16:19" x14ac:dyDescent="0.35">
      <c r="P118" s="29" t="str">
        <f>IFERROR(IF(P117+1&gt;MAX(Requests[Date]),"",P117+1),"")</f>
        <v/>
      </c>
      <c r="Q118" s="29" t="str">
        <f>IFERROR(IF(Q117+1&gt;MAX(Visits[Date]),"",Q117+1),"")</f>
        <v/>
      </c>
      <c r="R118" t="str">
        <f t="shared" si="4"/>
        <v/>
      </c>
      <c r="S118" t="str">
        <f t="shared" si="5"/>
        <v/>
      </c>
    </row>
    <row r="119" spans="16:19" x14ac:dyDescent="0.35">
      <c r="P119" s="29" t="str">
        <f>IFERROR(IF(P118+1&gt;MAX(Requests[Date]),"",P118+1),"")</f>
        <v/>
      </c>
      <c r="Q119" s="29" t="str">
        <f>IFERROR(IF(Q118+1&gt;MAX(Visits[Date]),"",Q118+1),"")</f>
        <v/>
      </c>
      <c r="R119" t="str">
        <f t="shared" si="4"/>
        <v/>
      </c>
      <c r="S119" t="str">
        <f t="shared" si="5"/>
        <v/>
      </c>
    </row>
    <row r="120" spans="16:19" x14ac:dyDescent="0.35">
      <c r="P120" s="29" t="str">
        <f>IFERROR(IF(P119+1&gt;MAX(Requests[Date]),"",P119+1),"")</f>
        <v/>
      </c>
      <c r="Q120" s="29" t="str">
        <f>IFERROR(IF(Q119+1&gt;MAX(Visits[Date]),"",Q119+1),"")</f>
        <v/>
      </c>
      <c r="R120" t="str">
        <f t="shared" si="4"/>
        <v/>
      </c>
      <c r="S120" t="str">
        <f t="shared" si="5"/>
        <v/>
      </c>
    </row>
    <row r="121" spans="16:19" x14ac:dyDescent="0.35">
      <c r="P121" s="29" t="str">
        <f>IFERROR(IF(P120+1&gt;MAX(Requests[Date]),"",P120+1),"")</f>
        <v/>
      </c>
      <c r="Q121" s="29" t="str">
        <f>IFERROR(IF(Q120+1&gt;MAX(Visits[Date]),"",Q120+1),"")</f>
        <v/>
      </c>
      <c r="R121" t="str">
        <f t="shared" si="4"/>
        <v/>
      </c>
      <c r="S121" t="str">
        <f t="shared" si="5"/>
        <v/>
      </c>
    </row>
    <row r="122" spans="16:19" x14ac:dyDescent="0.35">
      <c r="P122" s="29" t="str">
        <f>IFERROR(IF(P121+1&gt;MAX(Requests[Date]),"",P121+1),"")</f>
        <v/>
      </c>
      <c r="Q122" s="29" t="str">
        <f>IFERROR(IF(Q121+1&gt;MAX(Visits[Date]),"",Q121+1),"")</f>
        <v/>
      </c>
      <c r="R122" t="str">
        <f t="shared" si="4"/>
        <v/>
      </c>
      <c r="S122" t="str">
        <f t="shared" si="5"/>
        <v/>
      </c>
    </row>
    <row r="123" spans="16:19" x14ac:dyDescent="0.35">
      <c r="P123" s="29" t="str">
        <f>IFERROR(IF(P122+1&gt;MAX(Requests[Date]),"",P122+1),"")</f>
        <v/>
      </c>
      <c r="Q123" s="29" t="str">
        <f>IFERROR(IF(Q122+1&gt;MAX(Visits[Date]),"",Q122+1),"")</f>
        <v/>
      </c>
      <c r="R123" t="str">
        <f t="shared" si="4"/>
        <v/>
      </c>
      <c r="S123" t="str">
        <f t="shared" si="5"/>
        <v/>
      </c>
    </row>
    <row r="124" spans="16:19" x14ac:dyDescent="0.35">
      <c r="P124" s="29" t="str">
        <f>IFERROR(IF(P123+1&gt;MAX(Requests[Date]),"",P123+1),"")</f>
        <v/>
      </c>
      <c r="Q124" s="29" t="str">
        <f>IFERROR(IF(Q123+1&gt;MAX(Visits[Date]),"",Q123+1),"")</f>
        <v/>
      </c>
      <c r="R124" t="str">
        <f t="shared" si="4"/>
        <v/>
      </c>
      <c r="S124" t="str">
        <f t="shared" si="5"/>
        <v/>
      </c>
    </row>
    <row r="125" spans="16:19" x14ac:dyDescent="0.35">
      <c r="P125" s="29" t="str">
        <f>IFERROR(IF(P124+1&gt;MAX(Requests[Date]),"",P124+1),"")</f>
        <v/>
      </c>
      <c r="Q125" s="29" t="str">
        <f>IFERROR(IF(Q124+1&gt;MAX(Visits[Date]),"",Q124+1),"")</f>
        <v/>
      </c>
      <c r="R125" t="str">
        <f t="shared" si="4"/>
        <v/>
      </c>
      <c r="S125" t="str">
        <f t="shared" si="5"/>
        <v/>
      </c>
    </row>
    <row r="126" spans="16:19" x14ac:dyDescent="0.35">
      <c r="P126" s="29" t="str">
        <f>IFERROR(IF(P125+1&gt;MAX(Requests[Date]),"",P125+1),"")</f>
        <v/>
      </c>
      <c r="Q126" s="29" t="str">
        <f>IFERROR(IF(Q125+1&gt;MAX(Visits[Date]),"",Q125+1),"")</f>
        <v/>
      </c>
      <c r="R126" t="str">
        <f t="shared" si="4"/>
        <v/>
      </c>
      <c r="S126" t="str">
        <f t="shared" si="5"/>
        <v/>
      </c>
    </row>
    <row r="127" spans="16:19" x14ac:dyDescent="0.35">
      <c r="P127" s="29" t="str">
        <f>IFERROR(IF(P126+1&gt;MAX(Requests[Date]),"",P126+1),"")</f>
        <v/>
      </c>
      <c r="Q127" s="29" t="str">
        <f>IFERROR(IF(Q126+1&gt;MAX(Visits[Date]),"",Q126+1),"")</f>
        <v/>
      </c>
      <c r="R127" t="str">
        <f t="shared" si="4"/>
        <v/>
      </c>
      <c r="S127" t="str">
        <f t="shared" si="5"/>
        <v/>
      </c>
    </row>
    <row r="128" spans="16:19" x14ac:dyDescent="0.35">
      <c r="P128" s="29" t="str">
        <f>IFERROR(IF(P127+1&gt;MAX(Requests[Date]),"",P127+1),"")</f>
        <v/>
      </c>
      <c r="Q128" s="29" t="str">
        <f>IFERROR(IF(Q127+1&gt;MAX(Visits[Date]),"",Q127+1),"")</f>
        <v/>
      </c>
      <c r="R128" t="str">
        <f t="shared" si="4"/>
        <v/>
      </c>
      <c r="S128" t="str">
        <f t="shared" si="5"/>
        <v/>
      </c>
    </row>
    <row r="129" spans="16:19" x14ac:dyDescent="0.35">
      <c r="P129" s="29" t="str">
        <f>IFERROR(IF(P128+1&gt;MAX(Requests[Date]),"",P128+1),"")</f>
        <v/>
      </c>
      <c r="Q129" s="29" t="str">
        <f>IFERROR(IF(Q128+1&gt;MAX(Visits[Date]),"",Q128+1),"")</f>
        <v/>
      </c>
      <c r="R129" t="str">
        <f t="shared" si="4"/>
        <v/>
      </c>
      <c r="S129" t="str">
        <f t="shared" si="5"/>
        <v/>
      </c>
    </row>
    <row r="130" spans="16:19" x14ac:dyDescent="0.35">
      <c r="P130" s="29" t="str">
        <f>IFERROR(IF(P129+1&gt;MAX(Requests[Date]),"",P129+1),"")</f>
        <v/>
      </c>
      <c r="Q130" s="29" t="str">
        <f>IFERROR(IF(Q129+1&gt;MAX(Visits[Date]),"",Q129+1),"")</f>
        <v/>
      </c>
      <c r="R130" t="str">
        <f t="shared" si="4"/>
        <v/>
      </c>
      <c r="S130" t="str">
        <f t="shared" si="5"/>
        <v/>
      </c>
    </row>
    <row r="131" spans="16:19" x14ac:dyDescent="0.35">
      <c r="P131" s="29" t="str">
        <f>IFERROR(IF(P130+1&gt;MAX(Requests[Date]),"",P130+1),"")</f>
        <v/>
      </c>
      <c r="Q131" s="29" t="str">
        <f>IFERROR(IF(Q130+1&gt;MAX(Visits[Date]),"",Q130+1),"")</f>
        <v/>
      </c>
      <c r="R131" t="str">
        <f t="shared" si="4"/>
        <v/>
      </c>
      <c r="S131" t="str">
        <f t="shared" si="5"/>
        <v/>
      </c>
    </row>
    <row r="132" spans="16:19" x14ac:dyDescent="0.35">
      <c r="P132" s="29" t="str">
        <f>IFERROR(IF(P131+1&gt;MAX(Requests[Date]),"",P131+1),"")</f>
        <v/>
      </c>
      <c r="Q132" s="29" t="str">
        <f>IFERROR(IF(Q131+1&gt;MAX(Visits[Date]),"",Q131+1),"")</f>
        <v/>
      </c>
      <c r="R132" t="str">
        <f t="shared" ref="R132:R144" si="6">TEXT(P132,"ddd")</f>
        <v/>
      </c>
      <c r="S132" t="str">
        <f t="shared" ref="S132:S144" si="7">TEXT(Q132,"ddd")</f>
        <v/>
      </c>
    </row>
    <row r="133" spans="16:19" x14ac:dyDescent="0.35">
      <c r="P133" s="29" t="str">
        <f>IFERROR(IF(P132+1&gt;MAX(Requests[Date]),"",P132+1),"")</f>
        <v/>
      </c>
      <c r="Q133" s="29" t="str">
        <f>IFERROR(IF(Q132+1&gt;MAX(Visits[Date]),"",Q132+1),"")</f>
        <v/>
      </c>
      <c r="R133" t="str">
        <f t="shared" si="6"/>
        <v/>
      </c>
      <c r="S133" t="str">
        <f t="shared" si="7"/>
        <v/>
      </c>
    </row>
    <row r="134" spans="16:19" x14ac:dyDescent="0.35">
      <c r="P134" s="29" t="str">
        <f>IFERROR(IF(P133+1&gt;MAX(Requests[Date]),"",P133+1),"")</f>
        <v/>
      </c>
      <c r="Q134" s="29" t="str">
        <f>IFERROR(IF(Q133+1&gt;MAX(Visits[Date]),"",Q133+1),"")</f>
        <v/>
      </c>
      <c r="R134" t="str">
        <f t="shared" si="6"/>
        <v/>
      </c>
      <c r="S134" t="str">
        <f t="shared" si="7"/>
        <v/>
      </c>
    </row>
    <row r="135" spans="16:19" x14ac:dyDescent="0.35">
      <c r="P135" s="29" t="str">
        <f>IFERROR(IF(P134+1&gt;MAX(Requests[Date]),"",P134+1),"")</f>
        <v/>
      </c>
      <c r="Q135" s="29" t="str">
        <f>IFERROR(IF(Q134+1&gt;MAX(Visits[Date]),"",Q134+1),"")</f>
        <v/>
      </c>
      <c r="R135" t="str">
        <f t="shared" si="6"/>
        <v/>
      </c>
      <c r="S135" t="str">
        <f t="shared" si="7"/>
        <v/>
      </c>
    </row>
    <row r="136" spans="16:19" x14ac:dyDescent="0.35">
      <c r="P136" s="29" t="str">
        <f>IFERROR(IF(P135+1&gt;MAX(Requests[Date]),"",P135+1),"")</f>
        <v/>
      </c>
      <c r="Q136" s="29" t="str">
        <f>IFERROR(IF(Q135+1&gt;MAX(Visits[Date]),"",Q135+1),"")</f>
        <v/>
      </c>
      <c r="R136" t="str">
        <f t="shared" si="6"/>
        <v/>
      </c>
      <c r="S136" t="str">
        <f t="shared" si="7"/>
        <v/>
      </c>
    </row>
    <row r="137" spans="16:19" x14ac:dyDescent="0.35">
      <c r="P137" s="29" t="str">
        <f>IFERROR(IF(P136+1&gt;MAX(Requests[Date]),"",P136+1),"")</f>
        <v/>
      </c>
      <c r="Q137" s="29" t="str">
        <f>IFERROR(IF(Q136+1&gt;MAX(Visits[Date]),"",Q136+1),"")</f>
        <v/>
      </c>
      <c r="R137" t="str">
        <f t="shared" si="6"/>
        <v/>
      </c>
      <c r="S137" t="str">
        <f t="shared" si="7"/>
        <v/>
      </c>
    </row>
    <row r="138" spans="16:19" x14ac:dyDescent="0.35">
      <c r="P138" s="29" t="str">
        <f>IFERROR(IF(P137+1&gt;MAX(Requests[Date]),"",P137+1),"")</f>
        <v/>
      </c>
      <c r="Q138" s="29" t="str">
        <f>IFERROR(IF(Q137+1&gt;MAX(Visits[Date]),"",Q137+1),"")</f>
        <v/>
      </c>
      <c r="R138" t="str">
        <f t="shared" si="6"/>
        <v/>
      </c>
      <c r="S138" t="str">
        <f t="shared" si="7"/>
        <v/>
      </c>
    </row>
    <row r="139" spans="16:19" x14ac:dyDescent="0.35">
      <c r="P139" s="29" t="str">
        <f>IFERROR(IF(P138+1&gt;MAX(Requests[Date]),"",P138+1),"")</f>
        <v/>
      </c>
      <c r="Q139" s="29" t="str">
        <f>IFERROR(IF(Q138+1&gt;MAX(Visits[Date]),"",Q138+1),"")</f>
        <v/>
      </c>
      <c r="R139" t="str">
        <f t="shared" si="6"/>
        <v/>
      </c>
      <c r="S139" t="str">
        <f t="shared" si="7"/>
        <v/>
      </c>
    </row>
    <row r="140" spans="16:19" x14ac:dyDescent="0.35">
      <c r="P140" s="29" t="str">
        <f>IFERROR(IF(P139+1&gt;MAX(Requests[Date]),"",P139+1),"")</f>
        <v/>
      </c>
      <c r="Q140" s="29" t="str">
        <f>IFERROR(IF(Q139+1&gt;MAX(Visits[Date]),"",Q139+1),"")</f>
        <v/>
      </c>
      <c r="R140" t="str">
        <f t="shared" si="6"/>
        <v/>
      </c>
      <c r="S140" t="str">
        <f t="shared" si="7"/>
        <v/>
      </c>
    </row>
    <row r="141" spans="16:19" x14ac:dyDescent="0.35">
      <c r="P141" s="29" t="str">
        <f>IFERROR(IF(P140+1&gt;MAX(Requests[Date]),"",P140+1),"")</f>
        <v/>
      </c>
      <c r="Q141" s="29" t="str">
        <f>IFERROR(IF(Q140+1&gt;MAX(Visits[Date]),"",Q140+1),"")</f>
        <v/>
      </c>
      <c r="R141" t="str">
        <f t="shared" si="6"/>
        <v/>
      </c>
      <c r="S141" t="str">
        <f t="shared" si="7"/>
        <v/>
      </c>
    </row>
    <row r="142" spans="16:19" x14ac:dyDescent="0.35">
      <c r="P142" s="29" t="str">
        <f>IFERROR(IF(P141+1&gt;MAX(Requests[Date]),"",P141+1),"")</f>
        <v/>
      </c>
      <c r="Q142" s="29" t="str">
        <f>IFERROR(IF(Q141+1&gt;MAX(Visits[Date]),"",Q141+1),"")</f>
        <v/>
      </c>
      <c r="R142" t="str">
        <f t="shared" si="6"/>
        <v/>
      </c>
      <c r="S142" t="str">
        <f t="shared" si="7"/>
        <v/>
      </c>
    </row>
    <row r="143" spans="16:19" x14ac:dyDescent="0.35">
      <c r="P143" s="29" t="str">
        <f>IFERROR(IF(P142+1&gt;MAX(Requests[Date]),"",P142+1),"")</f>
        <v/>
      </c>
      <c r="Q143" s="29" t="str">
        <f>IFERROR(IF(Q142+1&gt;MAX(Visits[Date]),"",Q142+1),"")</f>
        <v/>
      </c>
      <c r="R143" t="str">
        <f t="shared" si="6"/>
        <v/>
      </c>
      <c r="S143" t="str">
        <f t="shared" si="7"/>
        <v/>
      </c>
    </row>
    <row r="144" spans="16:19" x14ac:dyDescent="0.35">
      <c r="P144" s="29" t="str">
        <f>IFERROR(IF(P143+1&gt;MAX(Requests[Date]),"",P143+1),"")</f>
        <v/>
      </c>
      <c r="Q144" s="29" t="str">
        <f>IFERROR(IF(Q143+1&gt;MAX(Visits[Date]),"",Q143+1),"")</f>
        <v/>
      </c>
      <c r="R144" t="str">
        <f t="shared" si="6"/>
        <v/>
      </c>
      <c r="S144" t="str">
        <f t="shared" si="7"/>
        <v/>
      </c>
    </row>
    <row r="145" spans="16:17" x14ac:dyDescent="0.35">
      <c r="P145" s="29" t="str">
        <f>IFERROR(IF(P144+1&gt;MAX(Requests[Date]),"",P144+1),"")</f>
        <v/>
      </c>
      <c r="Q145" s="29" t="str">
        <f>IFERROR(IF(Q144+1&gt;MAX(Visits[Date]),"",Q144+1),"")</f>
        <v/>
      </c>
    </row>
    <row r="146" spans="16:17" x14ac:dyDescent="0.35">
      <c r="P146" s="29" t="str">
        <f>IFERROR(IF(P145+1&gt;MAX(Requests[Date]),"",P145+1),"")</f>
        <v/>
      </c>
      <c r="Q146" s="29" t="str">
        <f>IFERROR(IF(Q145+1&gt;MAX(Visits[Date]),"",Q145+1),"")</f>
        <v/>
      </c>
    </row>
    <row r="147" spans="16:17" x14ac:dyDescent="0.35">
      <c r="P147" s="29" t="str">
        <f>IFERROR(IF(P146+1&gt;MAX(Requests[Date]),"",P146+1),"")</f>
        <v/>
      </c>
      <c r="Q147" s="29" t="str">
        <f>IFERROR(IF(Q146+1&gt;MAX(Visits[Date]),"",Q146+1),"")</f>
        <v/>
      </c>
    </row>
    <row r="148" spans="16:17" x14ac:dyDescent="0.35">
      <c r="P148" s="29" t="str">
        <f>IFERROR(IF(P147+1&gt;MAX(Requests[Date]),"",P147+1),"")</f>
        <v/>
      </c>
      <c r="Q148" s="29" t="str">
        <f>IFERROR(IF(Q147+1&gt;MAX(Visits[Date]),"",Q147+1),"")</f>
        <v/>
      </c>
    </row>
    <row r="149" spans="16:17" x14ac:dyDescent="0.35">
      <c r="P149" s="29" t="str">
        <f>IFERROR(IF(P148+1&gt;MAX(Requests[Date]),"",P148+1),"")</f>
        <v/>
      </c>
      <c r="Q149" s="29" t="str">
        <f>IFERROR(IF(Q148+1&gt;MAX(Visits[Date]),"",Q148+1),"")</f>
        <v/>
      </c>
    </row>
    <row r="150" spans="16:17" x14ac:dyDescent="0.35">
      <c r="P150" s="29" t="str">
        <f>IFERROR(IF(P149+1&gt;MAX(Requests[Date]),"",P149+1),"")</f>
        <v/>
      </c>
      <c r="Q150" s="29" t="str">
        <f>IFERROR(IF(Q149+1&gt;MAX(Visits[Date]),"",Q149+1),"")</f>
        <v/>
      </c>
    </row>
    <row r="151" spans="16:17" x14ac:dyDescent="0.35">
      <c r="P151" s="29" t="str">
        <f>IFERROR(IF(P150+1&gt;MAX(Requests[Date]),"",P150+1),"")</f>
        <v/>
      </c>
      <c r="Q151" s="29" t="str">
        <f>IFERROR(IF(Q150+1&gt;MAX(Visits[Date]),"",Q150+1),"")</f>
        <v/>
      </c>
    </row>
    <row r="152" spans="16:17" x14ac:dyDescent="0.35">
      <c r="P152" s="29" t="str">
        <f>IFERROR(IF(P151+1&gt;MAX(Requests[Date]),"",P151+1),"")</f>
        <v/>
      </c>
      <c r="Q152" s="29" t="str">
        <f>IFERROR(IF(Q151+1&gt;MAX(Visits[Date]),"",Q151+1),"")</f>
        <v/>
      </c>
    </row>
    <row r="153" spans="16:17" x14ac:dyDescent="0.35">
      <c r="P153" s="29" t="str">
        <f>IFERROR(IF(P152+1&gt;MAX(Requests[Date]),"",P152+1),"")</f>
        <v/>
      </c>
      <c r="Q153" s="29" t="str">
        <f>IFERROR(IF(Q152+1&gt;MAX(Visits[Date]),"",Q152+1),"")</f>
        <v/>
      </c>
    </row>
    <row r="154" spans="16:17" x14ac:dyDescent="0.35">
      <c r="P154" s="29" t="str">
        <f>IFERROR(IF(P153+1&gt;MAX(Requests[Date]),"",P153+1),"")</f>
        <v/>
      </c>
      <c r="Q154" s="29" t="str">
        <f>IFERROR(IF(Q153+1&gt;MAX(Visits[Date]),"",Q153+1),"")</f>
        <v/>
      </c>
    </row>
    <row r="155" spans="16:17" x14ac:dyDescent="0.35">
      <c r="P155" s="29" t="str">
        <f>IFERROR(IF(P154+1&gt;MAX(Requests[Date]),"",P154+1),"")</f>
        <v/>
      </c>
      <c r="Q155" s="29" t="str">
        <f>IFERROR(IF(Q154+1&gt;MAX(Visits[Date]),"",Q154+1),"")</f>
        <v/>
      </c>
    </row>
    <row r="156" spans="16:17" x14ac:dyDescent="0.35">
      <c r="P156" s="29" t="str">
        <f>IFERROR(IF(P155+1&gt;MAX(Requests[Date]),"",P155+1),"")</f>
        <v/>
      </c>
      <c r="Q156" s="29" t="str">
        <f>IFERROR(IF(Q155+1&gt;MAX(Visits[Date]),"",Q155+1),"")</f>
        <v/>
      </c>
    </row>
    <row r="157" spans="16:17" x14ac:dyDescent="0.35">
      <c r="P157" s="29" t="str">
        <f>IFERROR(IF(P156+1&gt;MAX(Requests[Date]),"",P156+1),"")</f>
        <v/>
      </c>
      <c r="Q157" s="29" t="str">
        <f>IFERROR(IF(Q156+1&gt;MAX(Visits[Date]),"",Q156+1),"")</f>
        <v/>
      </c>
    </row>
    <row r="158" spans="16:17" x14ac:dyDescent="0.35">
      <c r="P158" s="29" t="str">
        <f>IFERROR(IF(P157+1&gt;MAX(Requests[Date]),"",P157+1),"")</f>
        <v/>
      </c>
      <c r="Q158" s="29" t="str">
        <f>IFERROR(IF(Q157+1&gt;MAX(Visits[Date]),"",Q157+1),"")</f>
        <v/>
      </c>
    </row>
    <row r="159" spans="16:17" x14ac:dyDescent="0.35">
      <c r="P159" s="29" t="str">
        <f>IFERROR(IF(P158+1&gt;MAX(Requests[Date]),"",P158+1),"")</f>
        <v/>
      </c>
      <c r="Q159" s="29" t="str">
        <f>IFERROR(IF(Q158+1&gt;MAX(Visits[Date]),"",Q158+1),"")</f>
        <v/>
      </c>
    </row>
    <row r="160" spans="16:17" x14ac:dyDescent="0.35">
      <c r="P160" s="29" t="str">
        <f>IFERROR(IF(P159+1&gt;MAX(Requests[Date]),"",P159+1),"")</f>
        <v/>
      </c>
      <c r="Q160" s="29" t="str">
        <f>IFERROR(IF(Q159+1&gt;MAX(Visits[Date]),"",Q159+1),"")</f>
        <v/>
      </c>
    </row>
    <row r="161" spans="16:17" x14ac:dyDescent="0.35">
      <c r="P161" s="29" t="str">
        <f>IFERROR(IF(P160+1&gt;MAX(Requests[Date]),"",P160+1),"")</f>
        <v/>
      </c>
      <c r="Q161" s="29" t="str">
        <f>IFERROR(IF(Q160+1&gt;MAX(Visits[Date]),"",Q160+1),"")</f>
        <v/>
      </c>
    </row>
    <row r="162" spans="16:17" x14ac:dyDescent="0.35">
      <c r="P162" s="29" t="str">
        <f>IFERROR(IF(P161+1&gt;MAX(Requests[Date]),"",P161+1),"")</f>
        <v/>
      </c>
      <c r="Q162" s="29" t="str">
        <f>IFERROR(IF(Q161+1&gt;MAX(Visits[Date]),"",Q161+1),"")</f>
        <v/>
      </c>
    </row>
    <row r="163" spans="16:17" x14ac:dyDescent="0.35">
      <c r="P163" s="29" t="str">
        <f>IFERROR(IF(P162+1&gt;MAX(Requests[Date]),"",P162+1),"")</f>
        <v/>
      </c>
      <c r="Q163" s="29" t="str">
        <f>IFERROR(IF(Q162+1&gt;MAX(Visits[Date]),"",Q162+1),"")</f>
        <v/>
      </c>
    </row>
    <row r="164" spans="16:17" x14ac:dyDescent="0.35">
      <c r="P164" s="29" t="str">
        <f>IFERROR(IF(P163+1&gt;MAX(Requests[Date]),"",P163+1),"")</f>
        <v/>
      </c>
      <c r="Q164" s="29" t="str">
        <f>IFERROR(IF(Q163+1&gt;MAX(Visits[Date]),"",Q163+1),"")</f>
        <v/>
      </c>
    </row>
    <row r="165" spans="16:17" x14ac:dyDescent="0.35">
      <c r="P165" s="29" t="str">
        <f>IFERROR(IF(P164+1&gt;MAX(Requests[Date]),"",P164+1),"")</f>
        <v/>
      </c>
      <c r="Q165" s="29" t="str">
        <f>IFERROR(IF(Q164+1&gt;MAX(Visits[Date]),"",Q164+1),"")</f>
        <v/>
      </c>
    </row>
    <row r="166" spans="16:17" x14ac:dyDescent="0.35">
      <c r="P166" s="29" t="str">
        <f>IFERROR(IF(P165+1&gt;MAX(Requests[Date]),"",P165+1),"")</f>
        <v/>
      </c>
      <c r="Q166" s="29" t="str">
        <f>IFERROR(IF(Q165+1&gt;MAX(Visits[Date]),"",Q165+1),"")</f>
        <v/>
      </c>
    </row>
    <row r="167" spans="16:17" x14ac:dyDescent="0.35">
      <c r="P167" s="29" t="str">
        <f>IFERROR(IF(P166+1&gt;MAX(Requests[Date]),"",P166+1),"")</f>
        <v/>
      </c>
      <c r="Q167" s="29" t="str">
        <f>IFERROR(IF(Q166+1&gt;MAX(Visits[Date]),"",Q166+1),"")</f>
        <v/>
      </c>
    </row>
    <row r="168" spans="16:17" x14ac:dyDescent="0.35">
      <c r="P168" s="29" t="str">
        <f>IFERROR(IF(P167+1&gt;MAX(Requests[Date]),"",P167+1),"")</f>
        <v/>
      </c>
      <c r="Q168" s="29" t="str">
        <f>IFERROR(IF(Q167+1&gt;MAX(Visits[Date]),"",Q167+1),"")</f>
        <v/>
      </c>
    </row>
    <row r="169" spans="16:17" x14ac:dyDescent="0.35">
      <c r="P169" s="29" t="str">
        <f>IFERROR(IF(P168+1&gt;MAX(Requests[Date]),"",P168+1),"")</f>
        <v/>
      </c>
      <c r="Q169" s="29" t="str">
        <f>IFERROR(IF(Q168+1&gt;MAX(Visits[Date]),"",Q168+1),"")</f>
        <v/>
      </c>
    </row>
    <row r="170" spans="16:17" x14ac:dyDescent="0.35">
      <c r="P170" s="29" t="str">
        <f>IFERROR(IF(P169+1&gt;MAX(Requests[Date]),"",P169+1),"")</f>
        <v/>
      </c>
      <c r="Q170" s="29" t="str">
        <f>IFERROR(IF(Q169+1&gt;MAX(Visits[Date]),"",Q169+1),"")</f>
        <v/>
      </c>
    </row>
    <row r="171" spans="16:17" x14ac:dyDescent="0.35">
      <c r="P171" s="29" t="str">
        <f>IFERROR(IF(P170+1&gt;MAX(Requests[Date]),"",P170+1),"")</f>
        <v/>
      </c>
      <c r="Q171" s="29" t="str">
        <f>IFERROR(IF(Q170+1&gt;MAX(Visits[Date]),"",Q170+1),"")</f>
        <v/>
      </c>
    </row>
    <row r="172" spans="16:17" x14ac:dyDescent="0.35">
      <c r="P172" s="29" t="str">
        <f>IFERROR(IF(P171+1&gt;MAX(Requests[Date]),"",P171+1),"")</f>
        <v/>
      </c>
      <c r="Q172" s="29" t="str">
        <f>IFERROR(IF(Q171+1&gt;MAX(Visits[Date]),"",Q171+1),"")</f>
        <v/>
      </c>
    </row>
    <row r="173" spans="16:17" x14ac:dyDescent="0.35">
      <c r="P173" s="29" t="str">
        <f>IFERROR(IF(P172+1&gt;MAX(Requests[Date]),"",P172+1),"")</f>
        <v/>
      </c>
      <c r="Q173" s="29" t="str">
        <f>IFERROR(IF(Q172+1&gt;MAX(Visits[Date]),"",Q172+1),"")</f>
        <v/>
      </c>
    </row>
    <row r="174" spans="16:17" x14ac:dyDescent="0.35">
      <c r="P174" s="29" t="str">
        <f>IFERROR(IF(P173+1&gt;MAX(Requests[Date]),"",P173+1),"")</f>
        <v/>
      </c>
      <c r="Q174" s="29" t="str">
        <f>IFERROR(IF(Q173+1&gt;MAX(Visits[Date]),"",Q173+1),"")</f>
        <v/>
      </c>
    </row>
    <row r="175" spans="16:17" x14ac:dyDescent="0.35">
      <c r="P175" s="29" t="str">
        <f>IFERROR(IF(P174+1&gt;MAX(Requests[Date]),"",P174+1),"")</f>
        <v/>
      </c>
      <c r="Q175" s="29" t="str">
        <f>IFERROR(IF(Q174+1&gt;MAX(Visits[Date]),"",Q174+1),"")</f>
        <v/>
      </c>
    </row>
    <row r="176" spans="16:17" x14ac:dyDescent="0.35">
      <c r="P176" s="29" t="str">
        <f>IFERROR(IF(P175+1&gt;MAX(Requests[Date]),"",P175+1),"")</f>
        <v/>
      </c>
      <c r="Q176" s="29" t="str">
        <f>IFERROR(IF(Q175+1&gt;MAX(Visits[Date]),"",Q175+1),"")</f>
        <v/>
      </c>
    </row>
    <row r="177" spans="16:17" x14ac:dyDescent="0.35">
      <c r="P177" s="29" t="str">
        <f>IFERROR(IF(P176+1&gt;MAX(Requests[Date]),"",P176+1),"")</f>
        <v/>
      </c>
      <c r="Q177" s="29" t="str">
        <f>IFERROR(IF(Q176+1&gt;MAX(Visits[Date]),"",Q176+1),"")</f>
        <v/>
      </c>
    </row>
    <row r="178" spans="16:17" x14ac:dyDescent="0.35">
      <c r="P178" s="29" t="str">
        <f>IFERROR(IF(P177+1&gt;MAX(Requests[Date]),"",P177+1),"")</f>
        <v/>
      </c>
      <c r="Q178" s="29" t="str">
        <f>IFERROR(IF(Q177+1&gt;MAX(Visits[Date]),"",Q177+1),"")</f>
        <v/>
      </c>
    </row>
    <row r="179" spans="16:17" x14ac:dyDescent="0.35">
      <c r="P179" s="29" t="str">
        <f>IFERROR(IF(P178+1&gt;MAX(Requests[Date]),"",P178+1),"")</f>
        <v/>
      </c>
      <c r="Q179" s="29" t="str">
        <f>IFERROR(IF(Q178+1&gt;MAX(Visits[Date]),"",Q178+1),"")</f>
        <v/>
      </c>
    </row>
    <row r="180" spans="16:17" x14ac:dyDescent="0.35">
      <c r="P180" s="29" t="str">
        <f>IFERROR(IF(P179+1&gt;MAX(Requests[Date]),"",P179+1),"")</f>
        <v/>
      </c>
      <c r="Q180" s="29" t="str">
        <f>IFERROR(IF(Q179+1&gt;MAX(Visits[Date]),"",Q179+1),"")</f>
        <v/>
      </c>
    </row>
    <row r="181" spans="16:17" x14ac:dyDescent="0.35">
      <c r="P181" s="29" t="str">
        <f>IFERROR(IF(P180+1&gt;MAX(Requests[Date]),"",P180+1),"")</f>
        <v/>
      </c>
      <c r="Q181" s="29" t="str">
        <f>IFERROR(IF(Q180+1&gt;MAX(Visits[Date]),"",Q180+1),"")</f>
        <v/>
      </c>
    </row>
    <row r="182" spans="16:17" x14ac:dyDescent="0.35">
      <c r="P182" s="29" t="str">
        <f>IFERROR(IF(P181+1&gt;MAX(Requests[Date]),"",P181+1),"")</f>
        <v/>
      </c>
      <c r="Q182" s="29" t="str">
        <f>IFERROR(IF(Q181+1&gt;MAX(Visits[Date]),"",Q181+1),"")</f>
        <v/>
      </c>
    </row>
    <row r="183" spans="16:17" x14ac:dyDescent="0.35">
      <c r="P183" s="29" t="str">
        <f>IFERROR(IF(P182+1&gt;MAX(Requests[Date]),"",P182+1),"")</f>
        <v/>
      </c>
      <c r="Q183" s="29" t="str">
        <f>IFERROR(IF(Q182+1&gt;MAX(Visits[Date]),"",Q182+1),"")</f>
        <v/>
      </c>
    </row>
    <row r="184" spans="16:17" x14ac:dyDescent="0.35">
      <c r="P184" s="29" t="str">
        <f>IFERROR(IF(P183+1&gt;MAX(Requests[Date]),"",P183+1),"")</f>
        <v/>
      </c>
      <c r="Q184" s="29" t="str">
        <f>IFERROR(IF(Q183+1&gt;MAX(Visits[Date]),"",Q183+1),"")</f>
        <v/>
      </c>
    </row>
    <row r="185" spans="16:17" x14ac:dyDescent="0.35">
      <c r="P185" s="29" t="str">
        <f>IFERROR(IF(P184+1&gt;MAX(Requests[Date]),"",P184+1),"")</f>
        <v/>
      </c>
      <c r="Q185" s="29" t="str">
        <f>IFERROR(IF(Q184+1&gt;MAX(Visits[Date]),"",Q184+1),"")</f>
        <v/>
      </c>
    </row>
    <row r="186" spans="16:17" x14ac:dyDescent="0.35">
      <c r="P186" s="29" t="str">
        <f>IFERROR(IF(P185+1&gt;MAX(Requests[Date]),"",P185+1),"")</f>
        <v/>
      </c>
      <c r="Q186" s="29" t="str">
        <f>IFERROR(IF(Q185+1&gt;MAX(Visits[Date]),"",Q185+1),"")</f>
        <v/>
      </c>
    </row>
    <row r="187" spans="16:17" x14ac:dyDescent="0.35">
      <c r="P187" s="29" t="str">
        <f>IFERROR(IF(P186+1&gt;MAX(Requests[Date]),"",P186+1),"")</f>
        <v/>
      </c>
      <c r="Q187" s="29" t="str">
        <f>IFERROR(IF(Q186+1&gt;MAX(Visits[Date]),"",Q186+1),"")</f>
        <v/>
      </c>
    </row>
    <row r="188" spans="16:17" x14ac:dyDescent="0.35">
      <c r="P188" s="29" t="str">
        <f>IFERROR(IF(P187+1&gt;MAX(Requests[Date]),"",P187+1),"")</f>
        <v/>
      </c>
      <c r="Q188" s="29" t="str">
        <f>IFERROR(IF(Q187+1&gt;MAX(Visits[Date]),"",Q187+1),"")</f>
        <v/>
      </c>
    </row>
    <row r="189" spans="16:17" x14ac:dyDescent="0.35">
      <c r="P189" s="29" t="str">
        <f>IFERROR(IF(P188+1&gt;MAX(Requests[Date]),"",P188+1),"")</f>
        <v/>
      </c>
      <c r="Q189" s="29" t="str">
        <f>IFERROR(IF(Q188+1&gt;MAX(Visits[Date]),"",Q188+1),"")</f>
        <v/>
      </c>
    </row>
    <row r="190" spans="16:17" x14ac:dyDescent="0.35">
      <c r="P190" s="29" t="str">
        <f>IFERROR(IF(P189+1&gt;MAX(Requests[Date]),"",P189+1),"")</f>
        <v/>
      </c>
      <c r="Q190" s="29" t="str">
        <f>IFERROR(IF(Q189+1&gt;MAX(Visits[Date]),"",Q189+1),"")</f>
        <v/>
      </c>
    </row>
    <row r="191" spans="16:17" x14ac:dyDescent="0.35">
      <c r="P191" s="29" t="str">
        <f>IFERROR(IF(P190+1&gt;MAX(Requests[Date]),"",P190+1),"")</f>
        <v/>
      </c>
      <c r="Q191" s="29" t="str">
        <f>IFERROR(IF(Q190+1&gt;MAX(Visits[Date]),"",Q190+1),"")</f>
        <v/>
      </c>
    </row>
    <row r="192" spans="16:17" x14ac:dyDescent="0.35">
      <c r="P192" s="29" t="str">
        <f>IFERROR(IF(P191+1&gt;MAX(Requests[Date]),"",P191+1),"")</f>
        <v/>
      </c>
      <c r="Q192" s="29" t="str">
        <f>IFERROR(IF(Q191+1&gt;MAX(Visits[Date]),"",Q191+1),"")</f>
        <v/>
      </c>
    </row>
    <row r="193" spans="16:16" x14ac:dyDescent="0.35">
      <c r="P193" s="29" t="str">
        <f>IFERROR(IF(P192+1&gt;MAX(Requests[Date]),"",P192+1),"")</f>
        <v/>
      </c>
    </row>
    <row r="194" spans="16:16" x14ac:dyDescent="0.35">
      <c r="P194" s="29" t="str">
        <f>IFERROR(IF(P193+1&gt;MAX(Requests[Date]),"",P193+1),"")</f>
        <v/>
      </c>
    </row>
    <row r="195" spans="16:16" x14ac:dyDescent="0.35">
      <c r="P195" s="29" t="str">
        <f>IFERROR(IF(P194+1&gt;MAX(Requests[Date]),"",P194+1),"")</f>
        <v/>
      </c>
    </row>
    <row r="196" spans="16:16" x14ac:dyDescent="0.35">
      <c r="P196" s="29" t="str">
        <f>IFERROR(IF(P195+1&gt;MAX(Requests[Date]),"",P195+1),"")</f>
        <v/>
      </c>
    </row>
    <row r="197" spans="16:16" x14ac:dyDescent="0.35">
      <c r="P197" s="29" t="str">
        <f>IFERROR(IF(P196+1&gt;MAX(Requests[Date]),"",P196+1),"")</f>
        <v/>
      </c>
    </row>
    <row r="198" spans="16:16" x14ac:dyDescent="0.35">
      <c r="P198" s="29" t="str">
        <f>IFERROR(IF(P197+1&gt;MAX(Requests[Date]),"",P197+1),"")</f>
        <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B115"/>
  <sheetViews>
    <sheetView showGridLines="0" zoomScale="90" zoomScaleNormal="90" workbookViewId="0">
      <selection activeCell="A34" sqref="A34:AA113"/>
    </sheetView>
  </sheetViews>
  <sheetFormatPr defaultColWidth="9.1796875" defaultRowHeight="14.5" customHeight="1" zeroHeight="1" x14ac:dyDescent="0.35"/>
  <cols>
    <col min="1" max="1" width="3.453125" customWidth="1"/>
    <col min="2" max="28" width="9.1796875" customWidth="1"/>
  </cols>
  <sheetData>
    <row r="1" spans="1:28" ht="26" x14ac:dyDescent="0.6">
      <c r="A1" s="187"/>
      <c r="B1" s="187" t="s">
        <v>145</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row>
    <row r="2" spans="1:28" x14ac:dyDescent="0.35"/>
    <row r="3" spans="1:28" ht="35.25" customHeight="1" x14ac:dyDescent="0.35">
      <c r="B3" s="206" t="s">
        <v>146</v>
      </c>
      <c r="C3" s="206"/>
      <c r="D3" s="206"/>
      <c r="E3" s="206"/>
      <c r="F3" s="206"/>
      <c r="G3" s="206"/>
      <c r="H3" s="206"/>
      <c r="I3" s="206"/>
      <c r="J3" s="206"/>
      <c r="K3" s="206"/>
      <c r="L3" s="206"/>
    </row>
    <row r="4" spans="1:28" ht="15.75" customHeight="1" x14ac:dyDescent="0.35">
      <c r="B4" s="206" t="s">
        <v>147</v>
      </c>
      <c r="C4" s="206"/>
      <c r="D4" s="206"/>
      <c r="E4" s="206"/>
      <c r="F4" s="206"/>
      <c r="G4" s="206"/>
      <c r="H4" s="206"/>
      <c r="I4" s="206"/>
      <c r="J4" s="206"/>
      <c r="K4" s="206"/>
      <c r="L4" s="206"/>
    </row>
    <row r="5" spans="1:28" x14ac:dyDescent="0.35"/>
    <row r="6" spans="1:28" x14ac:dyDescent="0.35"/>
    <row r="7" spans="1:28" x14ac:dyDescent="0.35"/>
    <row r="8" spans="1:28" x14ac:dyDescent="0.35"/>
    <row r="9" spans="1:28" x14ac:dyDescent="0.35"/>
    <row r="10" spans="1:28" x14ac:dyDescent="0.35"/>
    <row r="11" spans="1:28" x14ac:dyDescent="0.35"/>
    <row r="12" spans="1:28" x14ac:dyDescent="0.35"/>
    <row r="13" spans="1:28" x14ac:dyDescent="0.35"/>
    <row r="14" spans="1:28" x14ac:dyDescent="0.35"/>
    <row r="15" spans="1:28" x14ac:dyDescent="0.35"/>
    <row r="16" spans="1:28"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spans="1:28" x14ac:dyDescent="0.35"/>
    <row r="34" spans="1:28" ht="20.25" customHeight="1" x14ac:dyDescent="0.5">
      <c r="A34" s="188"/>
      <c r="B34" s="189" t="s">
        <v>148</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row>
    <row r="35" spans="1:28" x14ac:dyDescent="0.35"/>
    <row r="36" spans="1:28" ht="30" customHeight="1" x14ac:dyDescent="0.35">
      <c r="B36" s="204" t="s">
        <v>149</v>
      </c>
      <c r="C36" s="204"/>
      <c r="D36" s="204"/>
      <c r="E36" s="204"/>
      <c r="F36" s="204"/>
      <c r="G36" s="204"/>
      <c r="H36" s="204"/>
      <c r="I36" s="204"/>
      <c r="J36" s="204"/>
      <c r="K36" s="204"/>
      <c r="L36" s="204"/>
    </row>
    <row r="37" spans="1:28" ht="30" customHeight="1" x14ac:dyDescent="0.35">
      <c r="B37" s="204" t="s">
        <v>150</v>
      </c>
      <c r="C37" s="204"/>
      <c r="D37" s="204"/>
      <c r="E37" s="204"/>
      <c r="F37" s="204"/>
      <c r="G37" s="204"/>
      <c r="H37" s="204"/>
      <c r="I37" s="204"/>
      <c r="J37" s="204"/>
      <c r="K37" s="204"/>
      <c r="L37" s="204"/>
    </row>
    <row r="38" spans="1:28" ht="61.5" customHeight="1" x14ac:dyDescent="0.35">
      <c r="B38" s="205" t="s">
        <v>151</v>
      </c>
      <c r="C38" s="205"/>
      <c r="D38" s="205"/>
      <c r="E38" s="205"/>
      <c r="F38" s="205"/>
      <c r="G38" s="205"/>
      <c r="H38" s="205"/>
      <c r="I38" s="205"/>
      <c r="J38" s="205"/>
      <c r="K38" s="205"/>
      <c r="L38" s="205"/>
    </row>
    <row r="39" spans="1:28" ht="29.25" customHeight="1" x14ac:dyDescent="0.35">
      <c r="B39" s="205" t="s">
        <v>152</v>
      </c>
      <c r="C39" s="205"/>
      <c r="D39" s="205"/>
      <c r="E39" s="205"/>
      <c r="F39" s="205"/>
      <c r="G39" s="205"/>
      <c r="H39" s="205"/>
      <c r="I39" s="205"/>
      <c r="J39" s="205"/>
      <c r="K39" s="205"/>
      <c r="L39" s="205"/>
    </row>
    <row r="40" spans="1:28" x14ac:dyDescent="0.35"/>
    <row r="41" spans="1:28" x14ac:dyDescent="0.35"/>
    <row r="42" spans="1:28" x14ac:dyDescent="0.35"/>
    <row r="43" spans="1:28" x14ac:dyDescent="0.35"/>
    <row r="44" spans="1:28" x14ac:dyDescent="0.35"/>
    <row r="45" spans="1:28" x14ac:dyDescent="0.35"/>
    <row r="46" spans="1:28" x14ac:dyDescent="0.35"/>
    <row r="47" spans="1:28" x14ac:dyDescent="0.35"/>
    <row r="48" spans="1:2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spans="1:28" x14ac:dyDescent="0.35"/>
    <row r="66" spans="1:28" x14ac:dyDescent="0.35"/>
    <row r="67" spans="1:28" ht="30.75" customHeight="1" x14ac:dyDescent="0.35">
      <c r="B67" s="204" t="s">
        <v>153</v>
      </c>
      <c r="C67" s="204"/>
      <c r="D67" s="204"/>
      <c r="E67" s="204"/>
      <c r="F67" s="204"/>
      <c r="G67" s="204"/>
      <c r="H67" s="204"/>
      <c r="I67" s="204"/>
      <c r="J67" s="204"/>
      <c r="K67" s="204"/>
      <c r="L67" s="204"/>
      <c r="M67" s="204"/>
    </row>
    <row r="68" spans="1:28" x14ac:dyDescent="0.35"/>
    <row r="69" spans="1:28" ht="18.5" x14ac:dyDescent="0.45">
      <c r="A69" s="190"/>
      <c r="B69" s="189" t="s">
        <v>154</v>
      </c>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row>
    <row r="70" spans="1:28" x14ac:dyDescent="0.35"/>
    <row r="71" spans="1:28" ht="63" customHeight="1" x14ac:dyDescent="0.35">
      <c r="B71" s="205" t="s">
        <v>155</v>
      </c>
      <c r="C71" s="205"/>
      <c r="D71" s="205"/>
      <c r="E71" s="205"/>
      <c r="F71" s="205"/>
      <c r="G71" s="205"/>
      <c r="H71" s="205"/>
      <c r="I71" s="205"/>
      <c r="J71" s="205"/>
      <c r="K71" s="205"/>
      <c r="L71" s="205"/>
      <c r="M71" s="205"/>
    </row>
    <row r="72" spans="1:28" x14ac:dyDescent="0.35"/>
    <row r="73" spans="1:28" x14ac:dyDescent="0.35"/>
    <row r="74" spans="1:28" x14ac:dyDescent="0.35"/>
    <row r="75" spans="1:28" x14ac:dyDescent="0.35"/>
    <row r="76" spans="1:28" x14ac:dyDescent="0.35"/>
    <row r="77" spans="1:28" x14ac:dyDescent="0.35"/>
    <row r="78" spans="1:28" x14ac:dyDescent="0.35"/>
    <row r="79" spans="1:28" x14ac:dyDescent="0.35"/>
    <row r="80" spans="1:28"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ht="14.5" customHeight="1" x14ac:dyDescent="0.35"/>
    <row r="115" ht="14.5" customHeight="1" x14ac:dyDescent="0.35"/>
  </sheetData>
  <sheetProtection sheet="1" objects="1" scenarios="1"/>
  <mergeCells count="8">
    <mergeCell ref="B67:M67"/>
    <mergeCell ref="B71:M71"/>
    <mergeCell ref="B3:L3"/>
    <mergeCell ref="B4:L4"/>
    <mergeCell ref="B36:L36"/>
    <mergeCell ref="B37:L37"/>
    <mergeCell ref="B38:L38"/>
    <mergeCell ref="B39:L3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opLeftCell="B1" workbookViewId="0">
      <selection activeCell="E14" sqref="E14"/>
    </sheetView>
  </sheetViews>
  <sheetFormatPr defaultRowHeight="14.5" x14ac:dyDescent="0.35"/>
  <cols>
    <col min="1" max="1" width="14.26953125" hidden="1" customWidth="1"/>
    <col min="2" max="2" width="13.81640625" customWidth="1"/>
    <col min="3" max="4" width="15" customWidth="1"/>
    <col min="5" max="5" width="15.7265625" customWidth="1"/>
    <col min="6" max="6" width="14.1796875" customWidth="1"/>
    <col min="7" max="7" width="18" customWidth="1"/>
    <col min="9" max="9" width="14.1796875" bestFit="1" customWidth="1"/>
  </cols>
  <sheetData>
    <row r="1" spans="1:13" ht="15.65" customHeight="1" x14ac:dyDescent="0.35">
      <c r="B1" s="199" t="s">
        <v>131</v>
      </c>
      <c r="C1" s="199"/>
      <c r="D1" s="199"/>
      <c r="E1" s="199"/>
      <c r="F1" s="199"/>
      <c r="G1" s="199"/>
      <c r="I1" s="170" t="s">
        <v>132</v>
      </c>
      <c r="J1" s="199" t="s">
        <v>133</v>
      </c>
      <c r="K1" s="199"/>
      <c r="L1" s="199"/>
      <c r="M1" s="199"/>
    </row>
    <row r="2" spans="1:13" ht="14.5" customHeight="1" x14ac:dyDescent="0.35">
      <c r="B2" s="199"/>
      <c r="C2" s="199"/>
      <c r="D2" s="199"/>
      <c r="E2" s="199"/>
      <c r="F2" s="199"/>
      <c r="G2" s="199"/>
      <c r="I2" s="171" t="s">
        <v>32</v>
      </c>
      <c r="J2" s="199"/>
      <c r="K2" s="199"/>
      <c r="L2" s="199"/>
      <c r="M2" s="199"/>
    </row>
    <row r="3" spans="1:13" ht="30" customHeight="1" x14ac:dyDescent="0.35">
      <c r="A3" s="29" t="s">
        <v>130</v>
      </c>
      <c r="B3" s="164" t="s">
        <v>20</v>
      </c>
      <c r="C3" s="191" t="s">
        <v>158</v>
      </c>
      <c r="D3" s="192" t="s">
        <v>159</v>
      </c>
      <c r="E3" s="192" t="s">
        <v>160</v>
      </c>
      <c r="F3" s="192" t="s">
        <v>161</v>
      </c>
      <c r="G3" s="192" t="s">
        <v>162</v>
      </c>
      <c r="I3" s="171" t="s">
        <v>35</v>
      </c>
      <c r="M3" s="165"/>
    </row>
    <row r="4" spans="1:13" ht="15.5" x14ac:dyDescent="0.35">
      <c r="A4" s="29">
        <f>Table3[[#This Row],[Date]]-WEEKDAY(Table3[[#This Row],[Date]],2)+1</f>
        <v>44473</v>
      </c>
      <c r="B4" s="169">
        <v>44475</v>
      </c>
      <c r="C4" s="169" t="s">
        <v>139</v>
      </c>
      <c r="D4" s="169" t="s">
        <v>139</v>
      </c>
      <c r="E4" s="169" t="s">
        <v>139</v>
      </c>
      <c r="F4" s="169" t="s">
        <v>139</v>
      </c>
      <c r="G4" s="169" t="s">
        <v>139</v>
      </c>
      <c r="I4" s="171" t="s">
        <v>36</v>
      </c>
    </row>
    <row r="5" spans="1:13" ht="15.5" x14ac:dyDescent="0.35">
      <c r="A5" s="29">
        <f>Table3[[#This Row],[Date]]-WEEKDAY(Table3[[#This Row],[Date]],2)+1</f>
        <v>44487</v>
      </c>
      <c r="B5" s="169">
        <v>44493</v>
      </c>
      <c r="C5" s="169" t="s">
        <v>140</v>
      </c>
      <c r="D5" s="169" t="s">
        <v>140</v>
      </c>
      <c r="E5" s="169" t="s">
        <v>140</v>
      </c>
      <c r="F5" s="169" t="s">
        <v>140</v>
      </c>
      <c r="G5" s="169" t="s">
        <v>140</v>
      </c>
      <c r="I5" s="172"/>
    </row>
    <row r="6" spans="1:13" ht="15.5" x14ac:dyDescent="0.35">
      <c r="A6" s="29">
        <f>Table3[[#This Row],[Date]]-WEEKDAY(Table3[[#This Row],[Date]],2)+1</f>
        <v>44529</v>
      </c>
      <c r="B6" s="169">
        <v>44531</v>
      </c>
      <c r="C6" s="169" t="s">
        <v>141</v>
      </c>
      <c r="D6" s="169" t="s">
        <v>141</v>
      </c>
      <c r="E6" s="169" t="s">
        <v>141</v>
      </c>
      <c r="F6" s="169" t="s">
        <v>141</v>
      </c>
      <c r="G6" s="169" t="s">
        <v>141</v>
      </c>
      <c r="I6" s="173"/>
    </row>
    <row r="7" spans="1:13" ht="15.5" x14ac:dyDescent="0.35">
      <c r="A7" s="29" t="e">
        <f>Table3[[#This Row],[Date]]-WEEKDAY(Table3[[#This Row],[Date]],2)+1</f>
        <v>#VALUE!</v>
      </c>
      <c r="B7" s="198"/>
      <c r="C7" s="198"/>
      <c r="D7" s="198"/>
      <c r="E7" s="198"/>
      <c r="F7" s="198"/>
      <c r="G7" s="198"/>
      <c r="I7" s="174"/>
    </row>
    <row r="8" spans="1:13" ht="15.5" x14ac:dyDescent="0.35">
      <c r="A8" s="29"/>
      <c r="B8" s="169"/>
      <c r="C8" s="169"/>
      <c r="D8" s="169"/>
      <c r="E8" s="169"/>
      <c r="F8" s="169"/>
      <c r="G8" s="169"/>
      <c r="I8" s="175"/>
    </row>
    <row r="9" spans="1:13" ht="15.5" x14ac:dyDescent="0.35">
      <c r="A9" s="29"/>
      <c r="B9" s="169"/>
      <c r="C9" s="169"/>
      <c r="D9" s="169"/>
      <c r="E9" s="169"/>
      <c r="F9" s="169"/>
      <c r="G9" s="169"/>
      <c r="I9" s="175"/>
    </row>
  </sheetData>
  <mergeCells count="2">
    <mergeCell ref="B1:G2"/>
    <mergeCell ref="J1:M2"/>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9" tint="0.39997558519241921"/>
  </sheetPr>
  <dimension ref="A1:AK47"/>
  <sheetViews>
    <sheetView tabSelected="1" zoomScale="71" zoomScaleNormal="80" workbookViewId="0">
      <selection activeCell="M4" sqref="M4"/>
    </sheetView>
  </sheetViews>
  <sheetFormatPr defaultColWidth="0" defaultRowHeight="0" customHeight="1" zeroHeight="1" x14ac:dyDescent="0.35"/>
  <cols>
    <col min="1" max="1" width="9.1796875" customWidth="1"/>
    <col min="2" max="2" width="3.7265625" customWidth="1"/>
    <col min="3" max="11" width="9.1796875" customWidth="1"/>
    <col min="12" max="12" width="7.81640625" customWidth="1"/>
    <col min="13" max="13" width="9.1796875" customWidth="1"/>
    <col min="14" max="14" width="13.26953125" customWidth="1"/>
    <col min="15" max="15" width="7.1796875" customWidth="1"/>
    <col min="16" max="16" width="7.453125" customWidth="1"/>
    <col min="17" max="17" width="13" customWidth="1"/>
    <col min="18" max="18" width="13.26953125" customWidth="1"/>
    <col min="19" max="19" width="10.453125" customWidth="1"/>
    <col min="20" max="20" width="8.453125" customWidth="1"/>
    <col min="21" max="21" width="7.81640625" customWidth="1"/>
    <col min="22" max="22" width="9.1796875" customWidth="1"/>
    <col min="23" max="23" width="6.26953125" customWidth="1"/>
    <col min="24" max="25" width="9.1796875" customWidth="1"/>
    <col min="26" max="36" width="7.81640625" customWidth="1"/>
    <col min="37" max="37" width="9.1796875" customWidth="1"/>
    <col min="38" max="16384" width="9.1796875" hidden="1"/>
  </cols>
  <sheetData>
    <row r="1" spans="1:37" ht="15" thickBot="1" x14ac:dyDescent="0.4">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row>
    <row r="2" spans="1:37" ht="14.5" x14ac:dyDescent="0.35">
      <c r="A2" s="136"/>
      <c r="B2" s="146"/>
      <c r="C2" s="145"/>
      <c r="D2" s="145"/>
      <c r="E2" s="145"/>
      <c r="F2" s="145"/>
      <c r="G2" s="145"/>
      <c r="H2" s="145"/>
      <c r="I2" s="145"/>
      <c r="J2" s="145"/>
      <c r="K2" s="145"/>
      <c r="L2" s="144"/>
      <c r="M2" s="145"/>
      <c r="N2" s="145"/>
      <c r="O2" s="145"/>
      <c r="P2" s="145"/>
      <c r="Q2" s="145"/>
      <c r="R2" s="145"/>
      <c r="S2" s="145"/>
      <c r="T2" s="145"/>
      <c r="U2" s="145"/>
      <c r="V2" s="145"/>
      <c r="W2" s="145"/>
      <c r="X2" s="145"/>
      <c r="Y2" s="145"/>
      <c r="Z2" s="145"/>
      <c r="AA2" s="145"/>
      <c r="AB2" s="145"/>
      <c r="AC2" s="145"/>
      <c r="AD2" s="145"/>
      <c r="AE2" s="145"/>
      <c r="AF2" s="145"/>
      <c r="AG2" s="145"/>
      <c r="AH2" s="145"/>
      <c r="AI2" s="145"/>
      <c r="AJ2" s="144"/>
      <c r="AK2" s="136"/>
    </row>
    <row r="3" spans="1:37" ht="23.5" x14ac:dyDescent="0.55000000000000004">
      <c r="A3" s="136"/>
      <c r="B3" s="142"/>
      <c r="C3" s="141"/>
      <c r="D3" s="141"/>
      <c r="E3" s="200" t="s">
        <v>42</v>
      </c>
      <c r="F3" s="200"/>
      <c r="G3" s="200"/>
      <c r="H3" s="200"/>
      <c r="I3" s="200"/>
      <c r="J3" s="141"/>
      <c r="K3" s="141"/>
      <c r="L3" s="140"/>
      <c r="M3" s="141"/>
      <c r="N3" s="141"/>
      <c r="O3" s="141"/>
      <c r="P3" s="141"/>
      <c r="Q3" s="200" t="s">
        <v>43</v>
      </c>
      <c r="R3" s="200"/>
      <c r="S3" s="200"/>
      <c r="T3" s="200"/>
      <c r="U3" s="200"/>
      <c r="V3" s="200"/>
      <c r="W3" s="141"/>
      <c r="X3" s="141"/>
      <c r="Y3" s="141"/>
      <c r="Z3" s="141"/>
      <c r="AA3" s="141"/>
      <c r="AB3" s="141"/>
      <c r="AC3" s="141"/>
      <c r="AD3" s="141"/>
      <c r="AE3" s="141"/>
      <c r="AF3" s="141"/>
      <c r="AG3" s="141"/>
      <c r="AH3" s="141"/>
      <c r="AI3" s="141"/>
      <c r="AJ3" s="140"/>
      <c r="AK3" s="136"/>
    </row>
    <row r="4" spans="1:37" ht="14.5" x14ac:dyDescent="0.35">
      <c r="A4" s="136"/>
      <c r="B4" s="142"/>
      <c r="C4" s="141"/>
      <c r="D4" s="141"/>
      <c r="E4" s="141"/>
      <c r="F4" s="141"/>
      <c r="G4" s="141"/>
      <c r="H4" s="141"/>
      <c r="I4" s="141"/>
      <c r="J4" s="141"/>
      <c r="K4" s="141"/>
      <c r="L4" s="140"/>
      <c r="M4" s="141"/>
      <c r="N4" s="141"/>
      <c r="O4" s="141"/>
      <c r="P4" s="141"/>
      <c r="Q4" s="141"/>
      <c r="R4" s="141"/>
      <c r="S4" s="141"/>
      <c r="T4" s="141"/>
      <c r="U4" s="141"/>
      <c r="V4" s="141"/>
      <c r="W4" s="141"/>
      <c r="X4" s="141"/>
      <c r="Y4" s="141"/>
      <c r="Z4" s="141"/>
      <c r="AA4" s="141"/>
      <c r="AB4" s="141"/>
      <c r="AC4" s="141"/>
      <c r="AD4" s="141"/>
      <c r="AE4" s="141"/>
      <c r="AF4" s="141"/>
      <c r="AG4" s="141"/>
      <c r="AH4" s="141"/>
      <c r="AI4" s="141"/>
      <c r="AJ4" s="140"/>
      <c r="AK4" s="136"/>
    </row>
    <row r="5" spans="1:37" ht="14.5" x14ac:dyDescent="0.35">
      <c r="A5" s="136"/>
      <c r="B5" s="142"/>
      <c r="C5" s="141"/>
      <c r="D5" s="141"/>
      <c r="E5" s="141"/>
      <c r="F5" s="141"/>
      <c r="G5" s="141"/>
      <c r="H5" s="141"/>
      <c r="I5" s="141"/>
      <c r="J5" s="141"/>
      <c r="K5" s="141"/>
      <c r="L5" s="140"/>
      <c r="M5" s="141"/>
      <c r="N5" s="141"/>
      <c r="O5" s="141"/>
      <c r="P5" s="141"/>
      <c r="Q5" s="141"/>
      <c r="R5" s="141"/>
      <c r="S5" s="141"/>
      <c r="T5" s="141"/>
      <c r="U5" s="141"/>
      <c r="V5" s="141"/>
      <c r="W5" s="141"/>
      <c r="X5" s="141"/>
      <c r="Y5" s="141"/>
      <c r="Z5" s="141"/>
      <c r="AA5" s="141"/>
      <c r="AB5" s="141"/>
      <c r="AC5" s="141"/>
      <c r="AD5" s="141"/>
      <c r="AE5" s="141"/>
      <c r="AF5" s="141"/>
      <c r="AG5" s="141"/>
      <c r="AH5" s="141"/>
      <c r="AI5" s="141"/>
      <c r="AJ5" s="140"/>
      <c r="AK5" s="136"/>
    </row>
    <row r="6" spans="1:37" ht="14.5" x14ac:dyDescent="0.35">
      <c r="A6" s="136"/>
      <c r="B6" s="142"/>
      <c r="C6" s="141"/>
      <c r="D6" s="141"/>
      <c r="E6" s="141"/>
      <c r="F6" s="141"/>
      <c r="G6" s="141"/>
      <c r="H6" s="141"/>
      <c r="I6" s="141"/>
      <c r="J6" s="141"/>
      <c r="K6" s="141"/>
      <c r="L6" s="140"/>
      <c r="M6" s="141"/>
      <c r="N6" s="141"/>
      <c r="O6" s="143"/>
      <c r="P6" s="143"/>
      <c r="Q6" s="143"/>
      <c r="R6" s="143"/>
      <c r="S6" s="143"/>
      <c r="T6" s="143"/>
      <c r="U6" s="143"/>
      <c r="V6" s="143"/>
      <c r="W6" s="143"/>
      <c r="X6" s="143"/>
      <c r="Y6" s="143"/>
      <c r="Z6" s="141"/>
      <c r="AA6" s="141"/>
      <c r="AB6" s="141"/>
      <c r="AC6" s="141"/>
      <c r="AD6" s="141"/>
      <c r="AE6" s="141"/>
      <c r="AF6" s="141"/>
      <c r="AG6" s="141"/>
      <c r="AH6" s="141"/>
      <c r="AI6" s="141"/>
      <c r="AJ6" s="140"/>
      <c r="AK6" s="136"/>
    </row>
    <row r="7" spans="1:37" ht="18.5" x14ac:dyDescent="0.45">
      <c r="A7" s="136"/>
      <c r="B7" s="142"/>
      <c r="C7" s="141"/>
      <c r="D7" s="141"/>
      <c r="E7" s="141"/>
      <c r="F7" s="141"/>
      <c r="G7" s="141"/>
      <c r="H7" s="141"/>
      <c r="I7" s="141"/>
      <c r="J7" s="141"/>
      <c r="K7" s="141"/>
      <c r="L7" s="140"/>
      <c r="M7" s="149" t="s">
        <v>99</v>
      </c>
      <c r="N7" s="141"/>
      <c r="O7" s="143"/>
      <c r="P7" s="143"/>
      <c r="Q7" s="143"/>
      <c r="R7" s="143"/>
      <c r="S7" s="143"/>
      <c r="T7" s="143"/>
      <c r="U7" s="143"/>
      <c r="V7" s="143"/>
      <c r="W7" s="143"/>
      <c r="X7" s="143"/>
      <c r="Y7" s="143"/>
      <c r="Z7" s="141"/>
      <c r="AA7" s="141"/>
      <c r="AB7" s="141"/>
      <c r="AC7" s="141"/>
      <c r="AD7" s="141"/>
      <c r="AE7" s="141"/>
      <c r="AF7" s="141"/>
      <c r="AG7" s="141"/>
      <c r="AH7" s="141"/>
      <c r="AI7" s="141"/>
      <c r="AJ7" s="140"/>
      <c r="AK7" s="136"/>
    </row>
    <row r="8" spans="1:37" ht="14.5" x14ac:dyDescent="0.35">
      <c r="A8" s="136"/>
      <c r="B8" s="142"/>
      <c r="C8" s="141"/>
      <c r="D8" s="141"/>
      <c r="E8" s="141"/>
      <c r="F8" s="141"/>
      <c r="G8" s="141"/>
      <c r="H8" s="141"/>
      <c r="I8" s="141"/>
      <c r="J8" s="141"/>
      <c r="K8" s="141"/>
      <c r="L8" s="140"/>
      <c r="M8" s="141"/>
      <c r="N8" s="141"/>
      <c r="O8" s="143"/>
      <c r="P8" s="143"/>
      <c r="Q8" s="143"/>
      <c r="R8" s="143"/>
      <c r="S8" s="143"/>
      <c r="T8" s="143"/>
      <c r="U8" s="143"/>
      <c r="V8" s="143"/>
      <c r="W8" s="143"/>
      <c r="X8" s="143"/>
      <c r="Y8" s="143"/>
      <c r="Z8" s="141"/>
      <c r="AA8" s="141"/>
      <c r="AB8" s="141"/>
      <c r="AC8" s="141"/>
      <c r="AD8" s="141"/>
      <c r="AE8" s="141"/>
      <c r="AF8" s="141"/>
      <c r="AG8" s="141"/>
      <c r="AH8" s="141"/>
      <c r="AI8" s="141"/>
      <c r="AJ8" s="140"/>
      <c r="AK8" s="136"/>
    </row>
    <row r="9" spans="1:37" ht="14.5" x14ac:dyDescent="0.35">
      <c r="A9" s="136"/>
      <c r="B9" s="142"/>
      <c r="C9" s="141"/>
      <c r="D9" s="141"/>
      <c r="E9" s="141"/>
      <c r="F9" s="141"/>
      <c r="G9" s="141"/>
      <c r="H9" s="141"/>
      <c r="I9" s="141"/>
      <c r="J9" s="141"/>
      <c r="K9" s="141"/>
      <c r="L9" s="140"/>
      <c r="M9" s="141"/>
      <c r="N9" s="141"/>
      <c r="O9" s="143"/>
      <c r="P9" s="143"/>
      <c r="Q9" s="143"/>
      <c r="R9" s="143"/>
      <c r="S9" s="143"/>
      <c r="T9" s="143"/>
      <c r="U9" s="143"/>
      <c r="V9" s="143"/>
      <c r="W9" s="143"/>
      <c r="X9" s="143"/>
      <c r="Y9" s="143"/>
      <c r="Z9" s="141"/>
      <c r="AA9" s="141"/>
      <c r="AB9" s="141"/>
      <c r="AC9" s="141"/>
      <c r="AD9" s="141"/>
      <c r="AE9" s="141"/>
      <c r="AF9" s="141"/>
      <c r="AG9" s="141"/>
      <c r="AH9" s="141"/>
      <c r="AI9" s="141"/>
      <c r="AJ9" s="140"/>
      <c r="AK9" s="136"/>
    </row>
    <row r="10" spans="1:37" ht="14.5" x14ac:dyDescent="0.35">
      <c r="A10" s="136"/>
      <c r="B10" s="142"/>
      <c r="C10" s="141"/>
      <c r="D10" s="141"/>
      <c r="E10" s="141"/>
      <c r="F10" s="141"/>
      <c r="G10" s="141"/>
      <c r="H10" s="141"/>
      <c r="I10" s="141"/>
      <c r="J10" s="141"/>
      <c r="K10" s="141"/>
      <c r="L10" s="140"/>
      <c r="M10" s="141"/>
      <c r="N10" s="141"/>
      <c r="O10" s="143"/>
      <c r="P10" s="143"/>
      <c r="Q10" s="143"/>
      <c r="R10" s="143"/>
      <c r="S10" s="143"/>
      <c r="T10" s="143"/>
      <c r="U10" s="143"/>
      <c r="V10" s="143"/>
      <c r="W10" s="143"/>
      <c r="X10" s="143"/>
      <c r="Y10" s="143"/>
      <c r="Z10" s="141"/>
      <c r="AA10" s="141"/>
      <c r="AB10" s="141"/>
      <c r="AC10" s="141"/>
      <c r="AD10" s="141"/>
      <c r="AE10" s="141"/>
      <c r="AF10" s="141"/>
      <c r="AG10" s="141"/>
      <c r="AH10" s="141"/>
      <c r="AI10" s="141"/>
      <c r="AJ10" s="140"/>
      <c r="AK10" s="136"/>
    </row>
    <row r="11" spans="1:37" ht="14.5" x14ac:dyDescent="0.35">
      <c r="A11" s="136"/>
      <c r="B11" s="142"/>
      <c r="C11" s="141"/>
      <c r="D11" s="141"/>
      <c r="E11" s="141"/>
      <c r="F11" s="141"/>
      <c r="G11" s="141"/>
      <c r="H11" s="141"/>
      <c r="I11" s="141"/>
      <c r="J11" s="141"/>
      <c r="K11" s="141"/>
      <c r="L11" s="140"/>
      <c r="M11" s="141"/>
      <c r="N11" s="141"/>
      <c r="O11" s="143"/>
      <c r="P11" s="143"/>
      <c r="Q11" s="143"/>
      <c r="R11" s="143"/>
      <c r="S11" s="143"/>
      <c r="T11" s="143"/>
      <c r="U11" s="143"/>
      <c r="V11" s="143"/>
      <c r="W11" s="143"/>
      <c r="X11" s="143"/>
      <c r="Y11" s="143"/>
      <c r="Z11" s="141"/>
      <c r="AA11" s="141"/>
      <c r="AB11" s="141"/>
      <c r="AC11" s="141"/>
      <c r="AD11" s="141"/>
      <c r="AE11" s="141"/>
      <c r="AF11" s="141"/>
      <c r="AG11" s="141"/>
      <c r="AH11" s="141"/>
      <c r="AI11" s="141"/>
      <c r="AJ11" s="140"/>
      <c r="AK11" s="136"/>
    </row>
    <row r="12" spans="1:37" ht="14.5" x14ac:dyDescent="0.35">
      <c r="A12" s="136"/>
      <c r="B12" s="142"/>
      <c r="C12" s="141"/>
      <c r="D12" s="141"/>
      <c r="E12" s="141"/>
      <c r="F12" s="141"/>
      <c r="G12" s="141"/>
      <c r="H12" s="141"/>
      <c r="I12" s="141"/>
      <c r="J12" s="141"/>
      <c r="K12" s="141"/>
      <c r="L12" s="140"/>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0"/>
      <c r="AK12" s="136"/>
    </row>
    <row r="13" spans="1:37" ht="14.5" x14ac:dyDescent="0.35">
      <c r="A13" s="136"/>
      <c r="B13" s="142"/>
      <c r="C13" s="141"/>
      <c r="D13" s="141"/>
      <c r="E13" s="141"/>
      <c r="F13" s="141"/>
      <c r="G13" s="141"/>
      <c r="H13" s="141"/>
      <c r="I13" s="141"/>
      <c r="J13" s="141"/>
      <c r="K13" s="141"/>
      <c r="L13" s="140"/>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0"/>
      <c r="AK13" s="136"/>
    </row>
    <row r="14" spans="1:37" ht="14.5" x14ac:dyDescent="0.35">
      <c r="A14" s="136"/>
      <c r="B14" s="142"/>
      <c r="C14" s="141"/>
      <c r="D14" s="141"/>
      <c r="E14" s="141"/>
      <c r="F14" s="141"/>
      <c r="G14" s="141"/>
      <c r="H14" s="141"/>
      <c r="I14" s="141"/>
      <c r="J14" s="141"/>
      <c r="K14" s="141"/>
      <c r="L14" s="140"/>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0"/>
      <c r="AK14" s="136"/>
    </row>
    <row r="15" spans="1:37" ht="14.5" x14ac:dyDescent="0.35">
      <c r="A15" s="136"/>
      <c r="B15" s="142"/>
      <c r="C15" s="141"/>
      <c r="D15" s="141"/>
      <c r="E15" s="141"/>
      <c r="F15" s="141"/>
      <c r="G15" s="141"/>
      <c r="H15" s="141"/>
      <c r="I15" s="141"/>
      <c r="J15" s="141"/>
      <c r="K15" s="141"/>
      <c r="L15" s="140"/>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0"/>
      <c r="AK15" s="136"/>
    </row>
    <row r="16" spans="1:37" ht="14.5" x14ac:dyDescent="0.35">
      <c r="A16" s="136"/>
      <c r="B16" s="142"/>
      <c r="C16" s="141"/>
      <c r="D16" s="141"/>
      <c r="E16" s="141"/>
      <c r="F16" s="141"/>
      <c r="G16" s="141"/>
      <c r="H16" s="141"/>
      <c r="I16" s="141"/>
      <c r="J16" s="141"/>
      <c r="K16" s="141"/>
      <c r="L16" s="140"/>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0"/>
      <c r="AK16" s="136"/>
    </row>
    <row r="17" spans="1:37" ht="14.5" x14ac:dyDescent="0.35">
      <c r="A17" s="136"/>
      <c r="B17" s="142"/>
      <c r="C17" s="141"/>
      <c r="D17" s="141"/>
      <c r="E17" s="141"/>
      <c r="F17" s="141"/>
      <c r="G17" s="141"/>
      <c r="H17" s="141"/>
      <c r="I17" s="141"/>
      <c r="J17" s="141"/>
      <c r="K17" s="141"/>
      <c r="L17" s="140"/>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0"/>
      <c r="AK17" s="136"/>
    </row>
    <row r="18" spans="1:37" ht="14.5" x14ac:dyDescent="0.35">
      <c r="A18" s="136"/>
      <c r="B18" s="142"/>
      <c r="C18" s="141"/>
      <c r="D18" s="141"/>
      <c r="E18" s="141"/>
      <c r="F18" s="141"/>
      <c r="G18" s="141"/>
      <c r="H18" s="141"/>
      <c r="I18" s="141"/>
      <c r="J18" s="141"/>
      <c r="K18" s="141"/>
      <c r="L18" s="140"/>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0"/>
      <c r="AK18" s="136"/>
    </row>
    <row r="19" spans="1:37" ht="14.5" x14ac:dyDescent="0.35">
      <c r="A19" s="136"/>
      <c r="B19" s="142"/>
      <c r="C19" s="141"/>
      <c r="D19" s="141"/>
      <c r="E19" s="141"/>
      <c r="F19" s="141"/>
      <c r="G19" s="141"/>
      <c r="H19" s="141"/>
      <c r="I19" s="141"/>
      <c r="J19" s="141"/>
      <c r="K19" s="141"/>
      <c r="L19" s="140"/>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0"/>
      <c r="AK19" s="136"/>
    </row>
    <row r="20" spans="1:37" ht="14.5" x14ac:dyDescent="0.35">
      <c r="A20" s="136"/>
      <c r="B20" s="142"/>
      <c r="C20" s="141"/>
      <c r="D20" s="141"/>
      <c r="E20" s="141"/>
      <c r="F20" s="141"/>
      <c r="G20" s="141"/>
      <c r="H20" s="141"/>
      <c r="I20" s="141"/>
      <c r="J20" s="141"/>
      <c r="K20" s="141"/>
      <c r="L20" s="140"/>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0"/>
      <c r="AK20" s="136"/>
    </row>
    <row r="21" spans="1:37" ht="14.5" x14ac:dyDescent="0.35">
      <c r="A21" s="136"/>
      <c r="B21" s="142"/>
      <c r="C21" s="141"/>
      <c r="D21" s="141"/>
      <c r="E21" s="141"/>
      <c r="F21" s="141"/>
      <c r="G21" s="141"/>
      <c r="H21" s="141"/>
      <c r="I21" s="141"/>
      <c r="J21" s="141"/>
      <c r="K21" s="141"/>
      <c r="L21" s="140"/>
      <c r="M21" s="141"/>
      <c r="N21" s="162"/>
      <c r="O21" s="141"/>
      <c r="P21" s="141"/>
      <c r="Q21" s="141"/>
      <c r="R21" s="141"/>
      <c r="S21" s="141"/>
      <c r="T21" s="141"/>
      <c r="U21" s="141"/>
      <c r="V21" s="141"/>
      <c r="W21" s="141"/>
      <c r="X21" s="141"/>
      <c r="Y21" s="141"/>
      <c r="Z21" s="141"/>
      <c r="AA21" s="141"/>
      <c r="AB21" s="141"/>
      <c r="AC21" s="141"/>
      <c r="AD21" s="141"/>
      <c r="AE21" s="141"/>
      <c r="AF21" s="141"/>
      <c r="AG21" s="141"/>
      <c r="AH21" s="141"/>
      <c r="AI21" s="141"/>
      <c r="AJ21" s="140"/>
      <c r="AK21" s="136"/>
    </row>
    <row r="22" spans="1:37" ht="14.5" x14ac:dyDescent="0.35">
      <c r="A22" s="136"/>
      <c r="B22" s="142"/>
      <c r="C22" s="141"/>
      <c r="D22" s="141"/>
      <c r="E22" s="141"/>
      <c r="F22" s="141"/>
      <c r="G22" s="141"/>
      <c r="H22" s="141"/>
      <c r="I22" s="141"/>
      <c r="J22" s="141"/>
      <c r="K22" s="141"/>
      <c r="L22" s="140"/>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0"/>
      <c r="AK22" s="136"/>
    </row>
    <row r="23" spans="1:37" ht="18.5" x14ac:dyDescent="0.45">
      <c r="A23" s="136"/>
      <c r="B23" s="142"/>
      <c r="C23" s="149" t="str">
        <f>"Expect an average of " &amp; ROUND('c-chart demand'!C4,0) &amp; " visits, a maximum of " &amp; ROUND('c-chart demand'!G4,0) &amp; " and a minimum of " &amp; ROUND('c-chart demand'!H4,0) &amp;"."</f>
        <v>Expect an average of 5 visits, a maximum of 9 and a minimum of 0.</v>
      </c>
      <c r="D23" s="141"/>
      <c r="E23" s="141"/>
      <c r="F23" s="141"/>
      <c r="G23" s="141"/>
      <c r="H23" s="141"/>
      <c r="I23" s="141"/>
      <c r="J23" s="141"/>
      <c r="K23" s="141"/>
      <c r="L23" s="140"/>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0"/>
      <c r="AK23" s="136"/>
    </row>
    <row r="24" spans="1:37" ht="18.5" x14ac:dyDescent="0.45">
      <c r="A24" s="136"/>
      <c r="B24" s="142" t="s">
        <v>100</v>
      </c>
      <c r="C24" s="149" t="str">
        <f>"Capacity for " &amp; ROUND(CalcRequests!B13,1) &amp; " visits would manage the majority of variation (80th percentile)."</f>
        <v>Capacity for 7 visits would manage the majority of variation (80th percentile).</v>
      </c>
      <c r="D24" s="141"/>
      <c r="E24" s="141"/>
      <c r="F24" s="141"/>
      <c r="G24" s="141"/>
      <c r="H24" s="141"/>
      <c r="I24" s="141"/>
      <c r="J24" s="141"/>
      <c r="K24" s="141"/>
      <c r="L24" s="140"/>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0"/>
      <c r="AK24" s="136"/>
    </row>
    <row r="25" spans="1:37" ht="14.5" x14ac:dyDescent="0.35">
      <c r="A25" s="136"/>
      <c r="B25" s="142"/>
      <c r="C25" s="141"/>
      <c r="D25" s="141"/>
      <c r="E25" s="141"/>
      <c r="F25" s="141"/>
      <c r="G25" s="141"/>
      <c r="H25" s="141"/>
      <c r="I25" s="141"/>
      <c r="J25" s="141"/>
      <c r="K25" s="141"/>
      <c r="L25" s="140"/>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0"/>
      <c r="AK25" s="136"/>
    </row>
    <row r="26" spans="1:37" ht="14.5" x14ac:dyDescent="0.35">
      <c r="A26" s="136"/>
      <c r="B26" s="142"/>
      <c r="C26" s="141"/>
      <c r="D26" s="141"/>
      <c r="E26" s="141"/>
      <c r="F26" s="141"/>
      <c r="G26" s="141"/>
      <c r="H26" s="141"/>
      <c r="I26" s="141"/>
      <c r="J26" s="141"/>
      <c r="K26" s="141"/>
      <c r="L26" s="140"/>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0"/>
      <c r="AK26" s="136"/>
    </row>
    <row r="27" spans="1:37" ht="14.5" x14ac:dyDescent="0.35">
      <c r="A27" s="136"/>
      <c r="B27" s="142"/>
      <c r="C27" s="141"/>
      <c r="D27" s="141"/>
      <c r="E27" s="141"/>
      <c r="F27" s="141"/>
      <c r="G27" s="141"/>
      <c r="H27" s="141"/>
      <c r="I27" s="141"/>
      <c r="J27" s="141"/>
      <c r="K27" s="141"/>
      <c r="L27" s="140"/>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0"/>
      <c r="AK27" s="136"/>
    </row>
    <row r="28" spans="1:37" ht="14.5" x14ac:dyDescent="0.35">
      <c r="A28" s="136"/>
      <c r="B28" s="142"/>
      <c r="C28" s="141"/>
      <c r="D28" s="141"/>
      <c r="E28" s="141"/>
      <c r="F28" s="141"/>
      <c r="G28" s="141"/>
      <c r="H28" s="141"/>
      <c r="I28" s="141"/>
      <c r="J28" s="141"/>
      <c r="K28" s="141"/>
      <c r="L28" s="140"/>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0"/>
      <c r="AK28" s="136"/>
    </row>
    <row r="29" spans="1:37" ht="14.5" x14ac:dyDescent="0.35">
      <c r="A29" s="136"/>
      <c r="B29" s="142"/>
      <c r="C29" s="141"/>
      <c r="D29" s="141"/>
      <c r="E29" s="141"/>
      <c r="F29" s="141"/>
      <c r="G29" s="141"/>
      <c r="H29" s="141"/>
      <c r="I29" s="141"/>
      <c r="J29" s="141"/>
      <c r="K29" s="141"/>
      <c r="L29" s="140"/>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0"/>
      <c r="AK29" s="136"/>
    </row>
    <row r="30" spans="1:37" ht="14.5" x14ac:dyDescent="0.35">
      <c r="A30" s="136"/>
      <c r="B30" s="142"/>
      <c r="C30" s="141"/>
      <c r="D30" s="141"/>
      <c r="E30" s="141"/>
      <c r="F30" s="141"/>
      <c r="G30" s="141"/>
      <c r="H30" s="141"/>
      <c r="I30" s="141"/>
      <c r="J30" s="141"/>
      <c r="K30" s="141"/>
      <c r="L30" s="140"/>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0"/>
      <c r="AK30" s="136"/>
    </row>
    <row r="31" spans="1:37" ht="14.5" x14ac:dyDescent="0.35">
      <c r="A31" s="136"/>
      <c r="B31" s="142"/>
      <c r="C31" s="141"/>
      <c r="D31" s="141"/>
      <c r="E31" s="141"/>
      <c r="F31" s="141"/>
      <c r="G31" s="141"/>
      <c r="H31" s="141"/>
      <c r="I31" s="141"/>
      <c r="J31" s="141"/>
      <c r="K31" s="141"/>
      <c r="L31" s="140"/>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0"/>
      <c r="AK31" s="136"/>
    </row>
    <row r="32" spans="1:37" ht="14.5" x14ac:dyDescent="0.35">
      <c r="A32" s="136"/>
      <c r="B32" s="142"/>
      <c r="C32" s="141"/>
      <c r="D32" s="141"/>
      <c r="E32" s="141"/>
      <c r="F32" s="141"/>
      <c r="G32" s="141"/>
      <c r="H32" s="141"/>
      <c r="I32" s="141"/>
      <c r="J32" s="141"/>
      <c r="K32" s="141"/>
      <c r="L32" s="140"/>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0"/>
      <c r="AK32" s="136"/>
    </row>
    <row r="33" spans="1:37" ht="14.5" x14ac:dyDescent="0.35">
      <c r="A33" s="136"/>
      <c r="B33" s="142"/>
      <c r="C33" s="141"/>
      <c r="D33" s="141"/>
      <c r="E33" s="141"/>
      <c r="F33" s="141"/>
      <c r="G33" s="141"/>
      <c r="H33" s="141"/>
      <c r="I33" s="141"/>
      <c r="J33" s="141"/>
      <c r="K33" s="141"/>
      <c r="L33" s="140"/>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0"/>
      <c r="AK33" s="136"/>
    </row>
    <row r="34" spans="1:37" ht="14.5" x14ac:dyDescent="0.35">
      <c r="A34" s="136"/>
      <c r="B34" s="142"/>
      <c r="C34" s="141"/>
      <c r="D34" s="141"/>
      <c r="E34" s="141"/>
      <c r="F34" s="141"/>
      <c r="G34" s="141"/>
      <c r="H34" s="141"/>
      <c r="I34" s="141"/>
      <c r="J34" s="141"/>
      <c r="K34" s="141"/>
      <c r="L34" s="140"/>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0"/>
      <c r="AK34" s="136"/>
    </row>
    <row r="35" spans="1:37" ht="14.5" x14ac:dyDescent="0.35">
      <c r="A35" s="136"/>
      <c r="B35" s="142"/>
      <c r="C35" s="141"/>
      <c r="D35" s="141"/>
      <c r="E35" s="141"/>
      <c r="F35" s="141"/>
      <c r="G35" s="141"/>
      <c r="H35" s="141"/>
      <c r="I35" s="141"/>
      <c r="J35" s="141"/>
      <c r="K35" s="141"/>
      <c r="L35" s="140"/>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0"/>
      <c r="AK35" s="136"/>
    </row>
    <row r="36" spans="1:37" ht="14.5" x14ac:dyDescent="0.35">
      <c r="A36" s="136"/>
      <c r="B36" s="142"/>
      <c r="C36" s="141"/>
      <c r="D36" s="141"/>
      <c r="E36" s="141"/>
      <c r="F36" s="141"/>
      <c r="G36" s="141"/>
      <c r="H36" s="141"/>
      <c r="I36" s="141"/>
      <c r="J36" s="141"/>
      <c r="K36" s="141"/>
      <c r="L36" s="140"/>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0"/>
      <c r="AK36" s="136"/>
    </row>
    <row r="37" spans="1:37" ht="14.5" x14ac:dyDescent="0.35">
      <c r="A37" s="136"/>
      <c r="B37" s="142"/>
      <c r="C37" s="141"/>
      <c r="D37" s="141"/>
      <c r="E37" s="141"/>
      <c r="F37" s="141"/>
      <c r="G37" s="141"/>
      <c r="H37" s="141"/>
      <c r="I37" s="141"/>
      <c r="J37" s="141"/>
      <c r="K37" s="141"/>
      <c r="L37" s="140"/>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0"/>
      <c r="AK37" s="136"/>
    </row>
    <row r="38" spans="1:37" ht="14.5" x14ac:dyDescent="0.35">
      <c r="A38" s="136"/>
      <c r="B38" s="142"/>
      <c r="C38" s="141"/>
      <c r="D38" s="141"/>
      <c r="E38" s="141"/>
      <c r="F38" s="141"/>
      <c r="G38" s="141"/>
      <c r="H38" s="141"/>
      <c r="I38" s="141"/>
      <c r="J38" s="141"/>
      <c r="K38" s="141"/>
      <c r="L38" s="140"/>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0"/>
      <c r="AK38" s="136"/>
    </row>
    <row r="39" spans="1:37" ht="14.5" x14ac:dyDescent="0.35">
      <c r="A39" s="136"/>
      <c r="B39" s="142"/>
      <c r="C39" s="141"/>
      <c r="D39" s="141"/>
      <c r="E39" s="141"/>
      <c r="F39" s="141"/>
      <c r="G39" s="141"/>
      <c r="H39" s="141"/>
      <c r="I39" s="141"/>
      <c r="J39" s="141"/>
      <c r="K39" s="141"/>
      <c r="L39" s="140"/>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0"/>
      <c r="AK39" s="136"/>
    </row>
    <row r="40" spans="1:37" ht="6.75" customHeight="1" x14ac:dyDescent="0.35">
      <c r="A40" s="136"/>
      <c r="B40" s="142"/>
      <c r="C40" s="141"/>
      <c r="D40" s="141"/>
      <c r="E40" s="141"/>
      <c r="F40" s="141"/>
      <c r="G40" s="141"/>
      <c r="H40" s="141"/>
      <c r="I40" s="141"/>
      <c r="J40" s="141"/>
      <c r="K40" s="141"/>
      <c r="L40" s="140"/>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0"/>
      <c r="AK40" s="136"/>
    </row>
    <row r="41" spans="1:37" ht="15.75" customHeight="1" x14ac:dyDescent="0.35">
      <c r="A41" s="136"/>
      <c r="B41" s="142"/>
      <c r="C41" s="141"/>
      <c r="D41" s="141"/>
      <c r="E41" s="141"/>
      <c r="F41" s="141"/>
      <c r="G41" s="141"/>
      <c r="H41" s="141"/>
      <c r="I41" s="141"/>
      <c r="J41" s="141"/>
      <c r="K41" s="141"/>
      <c r="L41" s="140"/>
      <c r="M41" s="141"/>
      <c r="N41" s="141"/>
      <c r="O41" s="141"/>
      <c r="P41" s="141"/>
      <c r="Q41" s="141"/>
      <c r="R41" s="141"/>
      <c r="S41" s="141"/>
      <c r="T41" s="141"/>
      <c r="U41" s="141"/>
      <c r="V41" s="141"/>
      <c r="W41" s="141"/>
      <c r="X41" s="141"/>
      <c r="Y41" s="141"/>
      <c r="Z41" s="141"/>
      <c r="AA41" s="150" t="s">
        <v>116</v>
      </c>
      <c r="AB41" s="141"/>
      <c r="AC41" s="141"/>
      <c r="AD41" s="141"/>
      <c r="AE41" s="151" t="s">
        <v>123</v>
      </c>
      <c r="AF41" s="141"/>
      <c r="AG41" s="141"/>
      <c r="AH41" s="141"/>
      <c r="AI41" s="141"/>
      <c r="AJ41" s="140"/>
      <c r="AK41" s="136"/>
    </row>
    <row r="42" spans="1:37" ht="14.5" x14ac:dyDescent="0.35">
      <c r="A42" s="136"/>
      <c r="B42" s="142"/>
      <c r="C42" s="141"/>
      <c r="D42" s="141"/>
      <c r="E42" s="141"/>
      <c r="F42" s="141"/>
      <c r="G42" s="141"/>
      <c r="H42" s="141"/>
      <c r="I42" s="141"/>
      <c r="J42" s="141"/>
      <c r="K42" s="141"/>
      <c r="L42" s="140"/>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0"/>
      <c r="AK42" s="136"/>
    </row>
    <row r="43" spans="1:37" ht="15" thickBot="1" x14ac:dyDescent="0.4">
      <c r="A43" s="136"/>
      <c r="B43" s="139"/>
      <c r="C43" s="138"/>
      <c r="D43" s="138"/>
      <c r="E43" s="138"/>
      <c r="F43" s="138"/>
      <c r="G43" s="138"/>
      <c r="H43" s="138"/>
      <c r="I43" s="138"/>
      <c r="J43" s="138"/>
      <c r="K43" s="138"/>
      <c r="L43" s="137"/>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7"/>
      <c r="AK43" s="136"/>
    </row>
    <row r="44" spans="1:37" ht="14.5" x14ac:dyDescent="0.35">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row>
    <row r="45" spans="1:37" ht="14.5" x14ac:dyDescent="0.35">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row>
    <row r="46" spans="1:37" ht="14.5" hidden="1" x14ac:dyDescent="0.3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row>
    <row r="47" spans="1:37" ht="14.5" hidden="1" x14ac:dyDescent="0.35">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row>
  </sheetData>
  <mergeCells count="2">
    <mergeCell ref="E3:I3"/>
    <mergeCell ref="Q3:V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Drop Down 2">
              <controlPr defaultSize="0" autoLine="0" autoPict="0">
                <anchor moveWithCells="1">
                  <from>
                    <xdr:col>12</xdr:col>
                    <xdr:colOff>19050</xdr:colOff>
                    <xdr:row>6</xdr:row>
                    <xdr:rowOff>228600</xdr:rowOff>
                  </from>
                  <to>
                    <xdr:col>13</xdr:col>
                    <xdr:colOff>717550</xdr:colOff>
                    <xdr:row>8</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32"/>
  <sheetViews>
    <sheetView topLeftCell="A4" workbookViewId="0">
      <selection activeCell="H4" sqref="H4:H58"/>
    </sheetView>
  </sheetViews>
  <sheetFormatPr defaultColWidth="8.7265625" defaultRowHeight="14" x14ac:dyDescent="0.3"/>
  <cols>
    <col min="1" max="2" width="11.453125" style="4" customWidth="1"/>
    <col min="3" max="3" width="29.26953125" style="33" customWidth="1"/>
    <col min="4" max="4" width="36" style="4" customWidth="1"/>
    <col min="5" max="5" width="62.453125" style="4" customWidth="1"/>
    <col min="6" max="6" width="59.54296875" style="4" customWidth="1"/>
    <col min="7" max="7" width="12.7265625" style="4" customWidth="1"/>
    <col min="8" max="8" width="52.1796875" style="4" customWidth="1"/>
    <col min="9" max="9" width="29.1796875" style="4" customWidth="1"/>
    <col min="10" max="16384" width="8.7265625" style="1"/>
  </cols>
  <sheetData>
    <row r="1" spans="1:10" x14ac:dyDescent="0.3">
      <c r="A1" s="201"/>
      <c r="B1" s="201"/>
      <c r="C1" s="201"/>
      <c r="D1" s="201"/>
      <c r="E1" s="201"/>
      <c r="F1" s="201"/>
      <c r="G1" s="201"/>
      <c r="H1" s="201"/>
      <c r="I1" s="201"/>
    </row>
    <row r="3" spans="1:10" ht="28" x14ac:dyDescent="0.3">
      <c r="A3" s="20" t="s">
        <v>20</v>
      </c>
      <c r="B3" s="20" t="s">
        <v>40</v>
      </c>
      <c r="C3" s="30" t="s">
        <v>127</v>
      </c>
      <c r="D3" s="20" t="s">
        <v>126</v>
      </c>
      <c r="E3" s="20" t="s">
        <v>22</v>
      </c>
      <c r="F3" s="20" t="s">
        <v>128</v>
      </c>
      <c r="G3" s="20" t="s">
        <v>38</v>
      </c>
      <c r="H3" s="20" t="s">
        <v>129</v>
      </c>
      <c r="I3" s="20" t="s">
        <v>24</v>
      </c>
      <c r="J3" s="87" t="s">
        <v>39</v>
      </c>
    </row>
    <row r="4" spans="1:10" x14ac:dyDescent="0.3">
      <c r="A4" s="2">
        <v>44473</v>
      </c>
      <c r="B4" s="2" t="str">
        <f>TEXT(Requests[[#This Row],[Date]],"ddd")</f>
        <v>Mon</v>
      </c>
      <c r="C4" s="31">
        <v>1</v>
      </c>
      <c r="D4" s="3">
        <v>1</v>
      </c>
      <c r="E4" s="3">
        <v>0</v>
      </c>
      <c r="F4" s="3">
        <v>0</v>
      </c>
      <c r="G4" s="3">
        <f t="shared" ref="G4:G58" si="0">F4+C4</f>
        <v>1</v>
      </c>
      <c r="H4" s="3">
        <v>0</v>
      </c>
      <c r="I4" s="21">
        <f t="shared" ref="I4:I66" si="1">IFERROR(H4/G4,"")</f>
        <v>0</v>
      </c>
      <c r="J4" s="85" t="b">
        <f>Requests[[#This Row],[Total number home visits completed on each day]]=Requests[[#This Row],[Column1]]</f>
        <v>0</v>
      </c>
    </row>
    <row r="5" spans="1:10" x14ac:dyDescent="0.3">
      <c r="A5" s="2">
        <v>44474</v>
      </c>
      <c r="B5" s="2" t="str">
        <f>TEXT(Requests[[#This Row],[Date]],"ddd")</f>
        <v>Tue</v>
      </c>
      <c r="C5" s="31">
        <v>4</v>
      </c>
      <c r="D5" s="3">
        <v>3</v>
      </c>
      <c r="E5" s="3">
        <v>1</v>
      </c>
      <c r="F5" s="3">
        <v>2</v>
      </c>
      <c r="G5" s="3">
        <f t="shared" si="0"/>
        <v>6</v>
      </c>
      <c r="H5" s="3">
        <v>3</v>
      </c>
      <c r="I5" s="21">
        <f t="shared" si="1"/>
        <v>0.5</v>
      </c>
      <c r="J5" s="85" t="b">
        <f>Requests[[#This Row],[Total number home visits completed on each day]]=Requests[[#This Row],[Column1]]</f>
        <v>0</v>
      </c>
    </row>
    <row r="6" spans="1:10" x14ac:dyDescent="0.3">
      <c r="A6" s="2">
        <v>44475</v>
      </c>
      <c r="B6" s="2" t="str">
        <f>TEXT(Requests[[#This Row],[Date]],"ddd")</f>
        <v>Wed</v>
      </c>
      <c r="C6" s="31">
        <v>0</v>
      </c>
      <c r="D6" s="3">
        <v>0</v>
      </c>
      <c r="E6" s="3">
        <v>0</v>
      </c>
      <c r="F6" s="3">
        <v>6</v>
      </c>
      <c r="G6" s="3">
        <f t="shared" si="0"/>
        <v>6</v>
      </c>
      <c r="H6" s="3">
        <v>6</v>
      </c>
      <c r="I6" s="21">
        <f t="shared" si="1"/>
        <v>1</v>
      </c>
      <c r="J6" s="85" t="b">
        <f>Requests[[#This Row],[Total number home visits completed on each day]]=Requests[[#This Row],[Column1]]</f>
        <v>1</v>
      </c>
    </row>
    <row r="7" spans="1:10" x14ac:dyDescent="0.3">
      <c r="A7" s="2">
        <v>44476</v>
      </c>
      <c r="B7" s="2" t="str">
        <f>TEXT(Requests[[#This Row],[Date]],"ddd")</f>
        <v>Thu</v>
      </c>
      <c r="C7" s="31">
        <v>4</v>
      </c>
      <c r="D7" s="3">
        <v>2</v>
      </c>
      <c r="E7" s="3">
        <v>2</v>
      </c>
      <c r="F7" s="3">
        <v>2</v>
      </c>
      <c r="G7" s="3">
        <f t="shared" si="0"/>
        <v>6</v>
      </c>
      <c r="H7" s="3">
        <v>4</v>
      </c>
      <c r="I7" s="21">
        <f t="shared" si="1"/>
        <v>0.66666666666666663</v>
      </c>
      <c r="J7" s="85" t="b">
        <f>Requests[[#This Row],[Total number home visits completed on each day]]=Requests[[#This Row],[Column1]]</f>
        <v>0</v>
      </c>
    </row>
    <row r="8" spans="1:10" x14ac:dyDescent="0.3">
      <c r="A8" s="2">
        <v>44477</v>
      </c>
      <c r="B8" s="2" t="str">
        <f>TEXT(Requests[[#This Row],[Date]],"ddd")</f>
        <v>Fri</v>
      </c>
      <c r="C8" s="31">
        <v>3</v>
      </c>
      <c r="D8" s="3">
        <v>1</v>
      </c>
      <c r="E8" s="3">
        <v>2</v>
      </c>
      <c r="F8" s="3">
        <v>6</v>
      </c>
      <c r="G8" s="3">
        <f t="shared" si="0"/>
        <v>9</v>
      </c>
      <c r="H8" s="3">
        <v>8</v>
      </c>
      <c r="I8" s="21">
        <f t="shared" si="1"/>
        <v>0.88888888888888884</v>
      </c>
      <c r="J8" s="85" t="b">
        <f>Requests[[#This Row],[Total number home visits completed on each day]]=Requests[[#This Row],[Column1]]</f>
        <v>0</v>
      </c>
    </row>
    <row r="9" spans="1:10" x14ac:dyDescent="0.3">
      <c r="A9" s="2">
        <v>44480</v>
      </c>
      <c r="B9" s="2" t="str">
        <f>TEXT(Requests[[#This Row],[Date]],"ddd")</f>
        <v>Mon</v>
      </c>
      <c r="C9" s="31">
        <v>3</v>
      </c>
      <c r="D9" s="3">
        <v>3</v>
      </c>
      <c r="E9" s="3">
        <v>0</v>
      </c>
      <c r="F9" s="3">
        <v>4</v>
      </c>
      <c r="G9" s="3">
        <f t="shared" si="0"/>
        <v>7</v>
      </c>
      <c r="H9" s="3">
        <v>4</v>
      </c>
      <c r="I9" s="21">
        <f t="shared" si="1"/>
        <v>0.5714285714285714</v>
      </c>
      <c r="J9" s="85" t="b">
        <f>Requests[[#This Row],[Total number home visits completed on each day]]=Requests[[#This Row],[Column1]]</f>
        <v>0</v>
      </c>
    </row>
    <row r="10" spans="1:10" x14ac:dyDescent="0.3">
      <c r="A10" s="2">
        <v>44481</v>
      </c>
      <c r="B10" s="2" t="str">
        <f>TEXT(Requests[[#This Row],[Date]],"ddd")</f>
        <v>Tue</v>
      </c>
      <c r="C10" s="31">
        <v>2</v>
      </c>
      <c r="D10" s="3">
        <v>2</v>
      </c>
      <c r="E10" s="3">
        <v>0</v>
      </c>
      <c r="F10" s="3">
        <v>5</v>
      </c>
      <c r="G10" s="3">
        <f t="shared" si="0"/>
        <v>7</v>
      </c>
      <c r="H10" s="3">
        <v>5</v>
      </c>
      <c r="I10" s="21">
        <f t="shared" si="1"/>
        <v>0.7142857142857143</v>
      </c>
      <c r="J10" s="85" t="b">
        <f>Requests[[#This Row],[Total number home visits completed on each day]]=Requests[[#This Row],[Column1]]</f>
        <v>0</v>
      </c>
    </row>
    <row r="11" spans="1:10" x14ac:dyDescent="0.3">
      <c r="A11" s="2">
        <v>44482</v>
      </c>
      <c r="B11" s="2" t="str">
        <f>TEXT(Requests[[#This Row],[Date]],"ddd")</f>
        <v>Wed</v>
      </c>
      <c r="C11" s="31">
        <v>3</v>
      </c>
      <c r="D11" s="3">
        <v>3</v>
      </c>
      <c r="E11" s="3">
        <v>0</v>
      </c>
      <c r="F11" s="3">
        <v>4</v>
      </c>
      <c r="G11" s="3">
        <f t="shared" si="0"/>
        <v>7</v>
      </c>
      <c r="H11" s="3">
        <v>4</v>
      </c>
      <c r="I11" s="21">
        <f t="shared" si="1"/>
        <v>0.5714285714285714</v>
      </c>
      <c r="J11" s="85" t="b">
        <f>Requests[[#This Row],[Total number home visits completed on each day]]=Requests[[#This Row],[Column1]]</f>
        <v>0</v>
      </c>
    </row>
    <row r="12" spans="1:10" x14ac:dyDescent="0.3">
      <c r="A12" s="2">
        <v>44483</v>
      </c>
      <c r="B12" s="2" t="str">
        <f>TEXT(Requests[[#This Row],[Date]],"ddd")</f>
        <v>Thu</v>
      </c>
      <c r="C12" s="31">
        <v>3</v>
      </c>
      <c r="D12" s="3">
        <v>0</v>
      </c>
      <c r="E12" s="3">
        <v>3</v>
      </c>
      <c r="F12" s="3">
        <v>6</v>
      </c>
      <c r="G12" s="3">
        <f t="shared" si="0"/>
        <v>9</v>
      </c>
      <c r="H12" s="3">
        <v>9</v>
      </c>
      <c r="I12" s="21">
        <f t="shared" si="1"/>
        <v>1</v>
      </c>
      <c r="J12" s="85" t="b">
        <f>Requests[[#This Row],[Total number home visits completed on each day]]=Requests[[#This Row],[Column1]]</f>
        <v>1</v>
      </c>
    </row>
    <row r="13" spans="1:10" x14ac:dyDescent="0.3">
      <c r="A13" s="2">
        <v>44484</v>
      </c>
      <c r="B13" s="2" t="str">
        <f>TEXT(Requests[[#This Row],[Date]],"ddd")</f>
        <v>Fri</v>
      </c>
      <c r="C13" s="31">
        <v>3</v>
      </c>
      <c r="D13" s="3">
        <v>2</v>
      </c>
      <c r="E13" s="3">
        <v>1</v>
      </c>
      <c r="F13" s="3">
        <v>1</v>
      </c>
      <c r="G13" s="3">
        <f t="shared" si="0"/>
        <v>4</v>
      </c>
      <c r="H13" s="3">
        <v>2</v>
      </c>
      <c r="I13" s="21">
        <f t="shared" si="1"/>
        <v>0.5</v>
      </c>
      <c r="J13" s="85" t="b">
        <f>Requests[[#This Row],[Total number home visits completed on each day]]=Requests[[#This Row],[Column1]]</f>
        <v>0</v>
      </c>
    </row>
    <row r="14" spans="1:10" x14ac:dyDescent="0.3">
      <c r="A14" s="2">
        <v>44487</v>
      </c>
      <c r="B14" s="2" t="str">
        <f>TEXT(Requests[[#This Row],[Date]],"ddd")</f>
        <v>Mon</v>
      </c>
      <c r="C14" s="31">
        <v>4</v>
      </c>
      <c r="D14" s="3">
        <v>1</v>
      </c>
      <c r="E14" s="3">
        <v>3</v>
      </c>
      <c r="F14" s="3">
        <v>5</v>
      </c>
      <c r="G14" s="3">
        <f t="shared" si="0"/>
        <v>9</v>
      </c>
      <c r="H14" s="3">
        <v>8</v>
      </c>
      <c r="I14" s="21">
        <f t="shared" si="1"/>
        <v>0.88888888888888884</v>
      </c>
      <c r="J14" s="85" t="b">
        <f>Requests[[#This Row],[Total number home visits completed on each day]]=Requests[[#This Row],[Column1]]</f>
        <v>0</v>
      </c>
    </row>
    <row r="15" spans="1:10" x14ac:dyDescent="0.3">
      <c r="A15" s="2">
        <v>44488</v>
      </c>
      <c r="B15" s="2" t="str">
        <f>TEXT(Requests[[#This Row],[Date]],"ddd")</f>
        <v>Tue</v>
      </c>
      <c r="C15" s="31">
        <v>4</v>
      </c>
      <c r="D15" s="3">
        <v>0</v>
      </c>
      <c r="E15" s="3">
        <v>4</v>
      </c>
      <c r="F15" s="3">
        <v>1</v>
      </c>
      <c r="G15" s="3">
        <f t="shared" si="0"/>
        <v>5</v>
      </c>
      <c r="H15" s="3">
        <v>5</v>
      </c>
      <c r="I15" s="21">
        <f t="shared" si="1"/>
        <v>1</v>
      </c>
      <c r="J15" s="85" t="b">
        <f>Requests[[#This Row],[Total number home visits completed on each day]]=Requests[[#This Row],[Column1]]</f>
        <v>1</v>
      </c>
    </row>
    <row r="16" spans="1:10" x14ac:dyDescent="0.3">
      <c r="A16" s="2">
        <v>44489</v>
      </c>
      <c r="B16" s="2" t="str">
        <f>TEXT(Requests[[#This Row],[Date]],"ddd")</f>
        <v>Wed</v>
      </c>
      <c r="C16" s="31">
        <v>6</v>
      </c>
      <c r="D16" s="3">
        <v>2</v>
      </c>
      <c r="E16" s="3">
        <v>4</v>
      </c>
      <c r="F16" s="3">
        <v>5</v>
      </c>
      <c r="G16" s="3">
        <f t="shared" si="0"/>
        <v>11</v>
      </c>
      <c r="H16" s="3">
        <v>9</v>
      </c>
      <c r="I16" s="21">
        <f t="shared" si="1"/>
        <v>0.81818181818181823</v>
      </c>
      <c r="J16" s="85" t="b">
        <f>Requests[[#This Row],[Total number home visits completed on each day]]=Requests[[#This Row],[Column1]]</f>
        <v>0</v>
      </c>
    </row>
    <row r="17" spans="1:10" x14ac:dyDescent="0.3">
      <c r="A17" s="2">
        <v>44490</v>
      </c>
      <c r="B17" s="2" t="str">
        <f>TEXT(Requests[[#This Row],[Date]],"ddd")</f>
        <v>Thu</v>
      </c>
      <c r="C17" s="31">
        <v>2</v>
      </c>
      <c r="D17" s="3">
        <v>2</v>
      </c>
      <c r="E17" s="3">
        <v>0</v>
      </c>
      <c r="F17" s="3">
        <v>1</v>
      </c>
      <c r="G17" s="3">
        <f t="shared" si="0"/>
        <v>3</v>
      </c>
      <c r="H17" s="3">
        <v>1</v>
      </c>
      <c r="I17" s="21">
        <f t="shared" si="1"/>
        <v>0.33333333333333331</v>
      </c>
      <c r="J17" s="85" t="b">
        <f>Requests[[#This Row],[Total number home visits completed on each day]]=Requests[[#This Row],[Column1]]</f>
        <v>0</v>
      </c>
    </row>
    <row r="18" spans="1:10" x14ac:dyDescent="0.3">
      <c r="A18" s="2">
        <v>44491</v>
      </c>
      <c r="B18" s="2" t="str">
        <f>TEXT(Requests[[#This Row],[Date]],"ddd")</f>
        <v>Fri</v>
      </c>
      <c r="C18" s="31">
        <v>3</v>
      </c>
      <c r="D18" s="3">
        <v>3</v>
      </c>
      <c r="E18" s="3">
        <v>0</v>
      </c>
      <c r="F18" s="3">
        <v>0</v>
      </c>
      <c r="G18" s="3">
        <f t="shared" si="0"/>
        <v>3</v>
      </c>
      <c r="H18" s="3">
        <v>0</v>
      </c>
      <c r="I18" s="21">
        <f t="shared" si="1"/>
        <v>0</v>
      </c>
      <c r="J18" s="85" t="b">
        <f>Requests[[#This Row],[Total number home visits completed on each day]]=Requests[[#This Row],[Column1]]</f>
        <v>0</v>
      </c>
    </row>
    <row r="19" spans="1:10" x14ac:dyDescent="0.3">
      <c r="A19" s="2">
        <v>44494</v>
      </c>
      <c r="B19" s="2" t="str">
        <f>TEXT(Requests[[#This Row],[Date]],"ddd")</f>
        <v>Mon</v>
      </c>
      <c r="C19" s="31">
        <v>1</v>
      </c>
      <c r="D19" s="3">
        <v>1</v>
      </c>
      <c r="E19" s="3">
        <v>0</v>
      </c>
      <c r="F19" s="3">
        <v>8</v>
      </c>
      <c r="G19" s="3">
        <f t="shared" si="0"/>
        <v>9</v>
      </c>
      <c r="H19" s="3">
        <v>8</v>
      </c>
      <c r="I19" s="21">
        <f t="shared" si="1"/>
        <v>0.88888888888888884</v>
      </c>
      <c r="J19" s="85" t="b">
        <f>Requests[[#This Row],[Total number home visits completed on each day]]=Requests[[#This Row],[Column1]]</f>
        <v>0</v>
      </c>
    </row>
    <row r="20" spans="1:10" x14ac:dyDescent="0.3">
      <c r="A20" s="2">
        <v>44495</v>
      </c>
      <c r="B20" s="2" t="str">
        <f>TEXT(Requests[[#This Row],[Date]],"ddd")</f>
        <v>Tue</v>
      </c>
      <c r="C20" s="31">
        <v>1</v>
      </c>
      <c r="D20" s="3">
        <v>1</v>
      </c>
      <c r="E20" s="3">
        <v>0</v>
      </c>
      <c r="F20" s="3">
        <v>2</v>
      </c>
      <c r="G20" s="3">
        <f t="shared" si="0"/>
        <v>3</v>
      </c>
      <c r="H20" s="3">
        <v>2</v>
      </c>
      <c r="I20" s="21">
        <f t="shared" si="1"/>
        <v>0.66666666666666663</v>
      </c>
      <c r="J20" s="85" t="b">
        <f>Requests[[#This Row],[Total number home visits completed on each day]]=Requests[[#This Row],[Column1]]</f>
        <v>0</v>
      </c>
    </row>
    <row r="21" spans="1:10" x14ac:dyDescent="0.3">
      <c r="A21" s="2">
        <v>44496</v>
      </c>
      <c r="B21" s="2" t="str">
        <f>TEXT(Requests[[#This Row],[Date]],"ddd")</f>
        <v>Wed</v>
      </c>
      <c r="C21" s="31">
        <v>2</v>
      </c>
      <c r="D21" s="3">
        <v>2</v>
      </c>
      <c r="E21" s="3">
        <v>0</v>
      </c>
      <c r="F21" s="3">
        <v>5</v>
      </c>
      <c r="G21" s="3">
        <f t="shared" si="0"/>
        <v>7</v>
      </c>
      <c r="H21" s="3">
        <v>5</v>
      </c>
      <c r="I21" s="21">
        <f t="shared" si="1"/>
        <v>0.7142857142857143</v>
      </c>
      <c r="J21" s="85" t="b">
        <f>Requests[[#This Row],[Total number home visits completed on each day]]=Requests[[#This Row],[Column1]]</f>
        <v>0</v>
      </c>
    </row>
    <row r="22" spans="1:10" x14ac:dyDescent="0.3">
      <c r="A22" s="2">
        <v>44497</v>
      </c>
      <c r="B22" s="2" t="str">
        <f>TEXT(Requests[[#This Row],[Date]],"ddd")</f>
        <v>Thu</v>
      </c>
      <c r="C22" s="31">
        <v>3</v>
      </c>
      <c r="D22" s="3">
        <v>1</v>
      </c>
      <c r="E22" s="3">
        <v>2</v>
      </c>
      <c r="F22" s="3">
        <v>1</v>
      </c>
      <c r="G22" s="3">
        <f t="shared" si="0"/>
        <v>4</v>
      </c>
      <c r="H22" s="3">
        <v>3</v>
      </c>
      <c r="I22" s="21">
        <f t="shared" si="1"/>
        <v>0.75</v>
      </c>
      <c r="J22" s="85" t="b">
        <f>Requests[[#This Row],[Total number home visits completed on each day]]=Requests[[#This Row],[Column1]]</f>
        <v>0</v>
      </c>
    </row>
    <row r="23" spans="1:10" x14ac:dyDescent="0.3">
      <c r="A23" s="2">
        <v>44498</v>
      </c>
      <c r="B23" s="2" t="str">
        <f>TEXT(Requests[[#This Row],[Date]],"ddd")</f>
        <v>Fri</v>
      </c>
      <c r="C23" s="31">
        <v>2</v>
      </c>
      <c r="D23" s="3">
        <v>0</v>
      </c>
      <c r="E23" s="3">
        <v>2</v>
      </c>
      <c r="F23" s="3">
        <v>3</v>
      </c>
      <c r="G23" s="3">
        <f t="shared" si="0"/>
        <v>5</v>
      </c>
      <c r="H23" s="3">
        <v>5</v>
      </c>
      <c r="I23" s="21">
        <f t="shared" si="1"/>
        <v>1</v>
      </c>
      <c r="J23" s="85" t="b">
        <f>Requests[[#This Row],[Total number home visits completed on each day]]=Requests[[#This Row],[Column1]]</f>
        <v>1</v>
      </c>
    </row>
    <row r="24" spans="1:10" x14ac:dyDescent="0.3">
      <c r="A24" s="2">
        <v>44501</v>
      </c>
      <c r="B24" s="2" t="str">
        <f>TEXT(Requests[[#This Row],[Date]],"ddd")</f>
        <v>Mon</v>
      </c>
      <c r="C24" s="31">
        <v>1</v>
      </c>
      <c r="D24" s="3">
        <v>1</v>
      </c>
      <c r="E24" s="3">
        <v>0</v>
      </c>
      <c r="F24" s="3">
        <v>5</v>
      </c>
      <c r="G24" s="3">
        <f t="shared" si="0"/>
        <v>6</v>
      </c>
      <c r="H24" s="3">
        <v>5</v>
      </c>
      <c r="I24" s="21">
        <f t="shared" si="1"/>
        <v>0.83333333333333337</v>
      </c>
      <c r="J24" s="85" t="b">
        <f>Requests[[#This Row],[Total number home visits completed on each day]]=Requests[[#This Row],[Column1]]</f>
        <v>0</v>
      </c>
    </row>
    <row r="25" spans="1:10" x14ac:dyDescent="0.3">
      <c r="A25" s="2">
        <v>44502</v>
      </c>
      <c r="B25" s="2" t="str">
        <f>TEXT(Requests[[#This Row],[Date]],"ddd")</f>
        <v>Tue</v>
      </c>
      <c r="C25" s="31">
        <v>2</v>
      </c>
      <c r="D25" s="3">
        <v>0</v>
      </c>
      <c r="E25" s="3">
        <v>2</v>
      </c>
      <c r="F25" s="3">
        <v>0</v>
      </c>
      <c r="G25" s="3">
        <f t="shared" si="0"/>
        <v>2</v>
      </c>
      <c r="H25" s="3">
        <v>2</v>
      </c>
      <c r="I25" s="21">
        <f t="shared" si="1"/>
        <v>1</v>
      </c>
      <c r="J25" s="85" t="b">
        <f>Requests[[#This Row],[Total number home visits completed on each day]]=Requests[[#This Row],[Column1]]</f>
        <v>1</v>
      </c>
    </row>
    <row r="26" spans="1:10" x14ac:dyDescent="0.3">
      <c r="A26" s="2">
        <v>44503</v>
      </c>
      <c r="B26" s="2" t="str">
        <f>TEXT(Requests[[#This Row],[Date]],"ddd")</f>
        <v>Wed</v>
      </c>
      <c r="C26" s="31">
        <v>4</v>
      </c>
      <c r="D26" s="3">
        <v>0</v>
      </c>
      <c r="E26" s="3">
        <v>4</v>
      </c>
      <c r="F26" s="3">
        <v>4</v>
      </c>
      <c r="G26" s="3">
        <f t="shared" si="0"/>
        <v>8</v>
      </c>
      <c r="H26" s="3">
        <v>8</v>
      </c>
      <c r="I26" s="21">
        <f t="shared" si="1"/>
        <v>1</v>
      </c>
      <c r="J26" s="85" t="b">
        <f>Requests[[#This Row],[Total number home visits completed on each day]]=Requests[[#This Row],[Column1]]</f>
        <v>1</v>
      </c>
    </row>
    <row r="27" spans="1:10" x14ac:dyDescent="0.3">
      <c r="A27" s="2">
        <v>44504</v>
      </c>
      <c r="B27" s="2" t="str">
        <f>TEXT(Requests[[#This Row],[Date]],"ddd")</f>
        <v>Thu</v>
      </c>
      <c r="C27" s="31">
        <v>4</v>
      </c>
      <c r="D27" s="3">
        <v>1</v>
      </c>
      <c r="E27" s="3">
        <v>3</v>
      </c>
      <c r="F27" s="3">
        <v>4</v>
      </c>
      <c r="G27" s="3">
        <f t="shared" si="0"/>
        <v>8</v>
      </c>
      <c r="H27" s="3">
        <v>7</v>
      </c>
      <c r="I27" s="21">
        <f t="shared" si="1"/>
        <v>0.875</v>
      </c>
      <c r="J27" s="85" t="b">
        <f>Requests[[#This Row],[Total number home visits completed on each day]]=Requests[[#This Row],[Column1]]</f>
        <v>0</v>
      </c>
    </row>
    <row r="28" spans="1:10" x14ac:dyDescent="0.3">
      <c r="A28" s="2">
        <v>44505</v>
      </c>
      <c r="B28" s="2" t="str">
        <f>TEXT(Requests[[#This Row],[Date]],"ddd")</f>
        <v>Fri</v>
      </c>
      <c r="C28" s="31">
        <v>4</v>
      </c>
      <c r="D28" s="3">
        <v>1</v>
      </c>
      <c r="E28" s="3">
        <v>3</v>
      </c>
      <c r="F28" s="3">
        <v>0</v>
      </c>
      <c r="G28" s="3">
        <f t="shared" si="0"/>
        <v>4</v>
      </c>
      <c r="H28" s="3">
        <v>3</v>
      </c>
      <c r="I28" s="21">
        <f t="shared" si="1"/>
        <v>0.75</v>
      </c>
      <c r="J28" s="85" t="b">
        <f>Requests[[#This Row],[Total number home visits completed on each day]]=Requests[[#This Row],[Column1]]</f>
        <v>0</v>
      </c>
    </row>
    <row r="29" spans="1:10" x14ac:dyDescent="0.3">
      <c r="A29" s="2">
        <v>44508</v>
      </c>
      <c r="B29" s="2" t="str">
        <f>TEXT(Requests[[#This Row],[Date]],"ddd")</f>
        <v>Mon</v>
      </c>
      <c r="C29" s="31">
        <v>5</v>
      </c>
      <c r="D29" s="3">
        <v>1</v>
      </c>
      <c r="E29" s="3">
        <v>4</v>
      </c>
      <c r="F29" s="3">
        <v>6</v>
      </c>
      <c r="G29" s="3">
        <f t="shared" si="0"/>
        <v>11</v>
      </c>
      <c r="H29" s="3">
        <v>10</v>
      </c>
      <c r="I29" s="21">
        <f t="shared" si="1"/>
        <v>0.90909090909090906</v>
      </c>
      <c r="J29" s="85" t="b">
        <f>Requests[[#This Row],[Total number home visits completed on each day]]=Requests[[#This Row],[Column1]]</f>
        <v>0</v>
      </c>
    </row>
    <row r="30" spans="1:10" x14ac:dyDescent="0.3">
      <c r="A30" s="2">
        <v>44509</v>
      </c>
      <c r="B30" s="2" t="str">
        <f>TEXT(Requests[[#This Row],[Date]],"ddd")</f>
        <v>Tue</v>
      </c>
      <c r="C30" s="31">
        <v>4</v>
      </c>
      <c r="D30" s="3">
        <v>2</v>
      </c>
      <c r="E30" s="3">
        <v>2</v>
      </c>
      <c r="F30" s="3">
        <v>4</v>
      </c>
      <c r="G30" s="3">
        <f t="shared" si="0"/>
        <v>8</v>
      </c>
      <c r="H30" s="3">
        <v>6</v>
      </c>
      <c r="I30" s="21">
        <f t="shared" si="1"/>
        <v>0.75</v>
      </c>
      <c r="J30" s="85" t="b">
        <f>Requests[[#This Row],[Total number home visits completed on each day]]=Requests[[#This Row],[Column1]]</f>
        <v>0</v>
      </c>
    </row>
    <row r="31" spans="1:10" x14ac:dyDescent="0.3">
      <c r="A31" s="2">
        <v>44510</v>
      </c>
      <c r="B31" s="2" t="str">
        <f>TEXT(Requests[[#This Row],[Date]],"ddd")</f>
        <v>Wed</v>
      </c>
      <c r="C31" s="31">
        <v>4</v>
      </c>
      <c r="D31" s="3">
        <v>1</v>
      </c>
      <c r="E31" s="3">
        <v>3</v>
      </c>
      <c r="F31" s="3">
        <v>2</v>
      </c>
      <c r="G31" s="3">
        <f t="shared" si="0"/>
        <v>6</v>
      </c>
      <c r="H31" s="3">
        <v>5</v>
      </c>
      <c r="I31" s="21">
        <f t="shared" si="1"/>
        <v>0.83333333333333337</v>
      </c>
      <c r="J31" s="85" t="b">
        <f>Requests[[#This Row],[Total number home visits completed on each day]]=Requests[[#This Row],[Column1]]</f>
        <v>0</v>
      </c>
    </row>
    <row r="32" spans="1:10" x14ac:dyDescent="0.3">
      <c r="A32" s="2">
        <v>44511</v>
      </c>
      <c r="B32" s="2" t="str">
        <f>TEXT(Requests[[#This Row],[Date]],"ddd")</f>
        <v>Thu</v>
      </c>
      <c r="C32" s="31">
        <v>1</v>
      </c>
      <c r="D32" s="3">
        <v>1</v>
      </c>
      <c r="E32" s="3">
        <v>0</v>
      </c>
      <c r="F32" s="3">
        <v>0</v>
      </c>
      <c r="G32" s="3">
        <f t="shared" si="0"/>
        <v>1</v>
      </c>
      <c r="H32" s="3">
        <v>0</v>
      </c>
      <c r="I32" s="21">
        <f t="shared" si="1"/>
        <v>0</v>
      </c>
      <c r="J32" s="85" t="b">
        <f>Requests[[#This Row],[Total number home visits completed on each day]]=Requests[[#This Row],[Column1]]</f>
        <v>0</v>
      </c>
    </row>
    <row r="33" spans="1:10" x14ac:dyDescent="0.3">
      <c r="A33" s="2">
        <v>44512</v>
      </c>
      <c r="B33" s="2" t="str">
        <f>TEXT(Requests[[#This Row],[Date]],"ddd")</f>
        <v>Fri</v>
      </c>
      <c r="C33" s="31">
        <v>2</v>
      </c>
      <c r="D33" s="3">
        <v>2</v>
      </c>
      <c r="E33" s="3">
        <v>0</v>
      </c>
      <c r="F33" s="3">
        <v>0</v>
      </c>
      <c r="G33" s="3">
        <f t="shared" si="0"/>
        <v>2</v>
      </c>
      <c r="H33" s="3">
        <v>0</v>
      </c>
      <c r="I33" s="21">
        <f t="shared" si="1"/>
        <v>0</v>
      </c>
      <c r="J33" s="85" t="b">
        <f>Requests[[#This Row],[Total number home visits completed on each day]]=Requests[[#This Row],[Column1]]</f>
        <v>0</v>
      </c>
    </row>
    <row r="34" spans="1:10" x14ac:dyDescent="0.3">
      <c r="A34" s="2">
        <v>44515</v>
      </c>
      <c r="B34" s="2" t="str">
        <f>TEXT(Requests[[#This Row],[Date]],"ddd")</f>
        <v>Mon</v>
      </c>
      <c r="C34" s="31">
        <v>2</v>
      </c>
      <c r="D34" s="3">
        <v>2</v>
      </c>
      <c r="E34" s="3">
        <v>0</v>
      </c>
      <c r="F34" s="3">
        <v>5</v>
      </c>
      <c r="G34" s="3">
        <f t="shared" si="0"/>
        <v>7</v>
      </c>
      <c r="H34" s="3">
        <v>5</v>
      </c>
      <c r="I34" s="21">
        <f t="shared" si="1"/>
        <v>0.7142857142857143</v>
      </c>
      <c r="J34" s="85" t="b">
        <f>Requests[[#This Row],[Total number home visits completed on each day]]=Requests[[#This Row],[Column1]]</f>
        <v>0</v>
      </c>
    </row>
    <row r="35" spans="1:10" x14ac:dyDescent="0.3">
      <c r="A35" s="2">
        <v>44516</v>
      </c>
      <c r="B35" s="2" t="str">
        <f>TEXT(Requests[[#This Row],[Date]],"ddd")</f>
        <v>Tue</v>
      </c>
      <c r="C35" s="31">
        <v>1</v>
      </c>
      <c r="D35" s="3">
        <v>0</v>
      </c>
      <c r="E35" s="3">
        <v>1</v>
      </c>
      <c r="F35" s="3">
        <v>6</v>
      </c>
      <c r="G35" s="3">
        <f t="shared" si="0"/>
        <v>7</v>
      </c>
      <c r="H35" s="3">
        <v>7</v>
      </c>
      <c r="I35" s="21">
        <f t="shared" si="1"/>
        <v>1</v>
      </c>
      <c r="J35" s="85" t="b">
        <f>Requests[[#This Row],[Total number home visits completed on each day]]=Requests[[#This Row],[Column1]]</f>
        <v>1</v>
      </c>
    </row>
    <row r="36" spans="1:10" x14ac:dyDescent="0.3">
      <c r="A36" s="2">
        <v>44517</v>
      </c>
      <c r="B36" s="2" t="str">
        <f>TEXT(Requests[[#This Row],[Date]],"ddd")</f>
        <v>Wed</v>
      </c>
      <c r="C36" s="31">
        <v>1</v>
      </c>
      <c r="D36" s="3">
        <v>1</v>
      </c>
      <c r="E36" s="3">
        <v>0</v>
      </c>
      <c r="F36" s="3">
        <v>2</v>
      </c>
      <c r="G36" s="3">
        <f t="shared" si="0"/>
        <v>3</v>
      </c>
      <c r="H36" s="3">
        <v>2</v>
      </c>
      <c r="I36" s="21">
        <f t="shared" si="1"/>
        <v>0.66666666666666663</v>
      </c>
      <c r="J36" s="85" t="b">
        <f>Requests[[#This Row],[Total number home visits completed on each day]]=Requests[[#This Row],[Column1]]</f>
        <v>0</v>
      </c>
    </row>
    <row r="37" spans="1:10" x14ac:dyDescent="0.3">
      <c r="A37" s="2">
        <v>44518</v>
      </c>
      <c r="B37" s="2" t="str">
        <f>TEXT(Requests[[#This Row],[Date]],"ddd")</f>
        <v>Thu</v>
      </c>
      <c r="C37" s="31">
        <v>3</v>
      </c>
      <c r="D37" s="3">
        <v>3</v>
      </c>
      <c r="E37" s="3">
        <v>0</v>
      </c>
      <c r="F37" s="3">
        <v>1</v>
      </c>
      <c r="G37" s="3">
        <f t="shared" si="0"/>
        <v>4</v>
      </c>
      <c r="H37" s="3">
        <v>1</v>
      </c>
      <c r="I37" s="21">
        <f t="shared" si="1"/>
        <v>0.25</v>
      </c>
      <c r="J37" s="85" t="b">
        <f>Requests[[#This Row],[Total number home visits completed on each day]]=Requests[[#This Row],[Column1]]</f>
        <v>0</v>
      </c>
    </row>
    <row r="38" spans="1:10" x14ac:dyDescent="0.3">
      <c r="A38" s="2">
        <v>44519</v>
      </c>
      <c r="B38" s="2" t="str">
        <f>TEXT(Requests[[#This Row],[Date]],"ddd")</f>
        <v>Fri</v>
      </c>
      <c r="C38" s="31">
        <v>2</v>
      </c>
      <c r="D38" s="3">
        <v>2</v>
      </c>
      <c r="E38" s="3">
        <v>0</v>
      </c>
      <c r="F38" s="3">
        <v>6</v>
      </c>
      <c r="G38" s="3">
        <f t="shared" si="0"/>
        <v>8</v>
      </c>
      <c r="H38" s="3">
        <v>6</v>
      </c>
      <c r="I38" s="21">
        <f t="shared" si="1"/>
        <v>0.75</v>
      </c>
      <c r="J38" s="85" t="b">
        <f>Requests[[#This Row],[Total number home visits completed on each day]]=Requests[[#This Row],[Column1]]</f>
        <v>0</v>
      </c>
    </row>
    <row r="39" spans="1:10" x14ac:dyDescent="0.3">
      <c r="A39" s="2">
        <v>44522</v>
      </c>
      <c r="B39" s="2" t="str">
        <f>TEXT(Requests[[#This Row],[Date]],"ddd")</f>
        <v>Mon</v>
      </c>
      <c r="C39" s="31">
        <v>1</v>
      </c>
      <c r="D39" s="3">
        <v>1</v>
      </c>
      <c r="E39" s="3">
        <v>0</v>
      </c>
      <c r="F39" s="3">
        <v>4</v>
      </c>
      <c r="G39" s="3">
        <f t="shared" si="0"/>
        <v>5</v>
      </c>
      <c r="H39" s="3">
        <v>4</v>
      </c>
      <c r="I39" s="21">
        <f t="shared" si="1"/>
        <v>0.8</v>
      </c>
      <c r="J39" s="85" t="b">
        <f>Requests[[#This Row],[Total number home visits completed on each day]]=Requests[[#This Row],[Column1]]</f>
        <v>0</v>
      </c>
    </row>
    <row r="40" spans="1:10" x14ac:dyDescent="0.3">
      <c r="A40" s="2">
        <v>44523</v>
      </c>
      <c r="B40" s="2" t="str">
        <f>TEXT(Requests[[#This Row],[Date]],"ddd")</f>
        <v>Tue</v>
      </c>
      <c r="C40" s="31">
        <v>3</v>
      </c>
      <c r="D40" s="3">
        <v>1</v>
      </c>
      <c r="E40" s="3">
        <v>2</v>
      </c>
      <c r="F40" s="3">
        <v>0</v>
      </c>
      <c r="G40" s="3">
        <f t="shared" si="0"/>
        <v>3</v>
      </c>
      <c r="H40" s="3">
        <v>2</v>
      </c>
      <c r="I40" s="21">
        <f t="shared" si="1"/>
        <v>0.66666666666666663</v>
      </c>
      <c r="J40" s="85" t="b">
        <f>Requests[[#This Row],[Total number home visits completed on each day]]=Requests[[#This Row],[Column1]]</f>
        <v>0</v>
      </c>
    </row>
    <row r="41" spans="1:10" x14ac:dyDescent="0.3">
      <c r="A41" s="2">
        <v>44524</v>
      </c>
      <c r="B41" s="2" t="str">
        <f>TEXT(Requests[[#This Row],[Date]],"ddd")</f>
        <v>Wed</v>
      </c>
      <c r="C41" s="31">
        <v>0</v>
      </c>
      <c r="D41" s="3">
        <v>0</v>
      </c>
      <c r="E41" s="3">
        <v>0</v>
      </c>
      <c r="F41" s="3">
        <v>2</v>
      </c>
      <c r="G41" s="3">
        <f t="shared" si="0"/>
        <v>2</v>
      </c>
      <c r="H41" s="3">
        <v>2</v>
      </c>
      <c r="I41" s="21">
        <f t="shared" si="1"/>
        <v>1</v>
      </c>
      <c r="J41" s="85" t="b">
        <f>Requests[[#This Row],[Total number home visits completed on each day]]=Requests[[#This Row],[Column1]]</f>
        <v>1</v>
      </c>
    </row>
    <row r="42" spans="1:10" x14ac:dyDescent="0.3">
      <c r="A42" s="2">
        <v>44525</v>
      </c>
      <c r="B42" s="2" t="str">
        <f>TEXT(Requests[[#This Row],[Date]],"ddd")</f>
        <v>Thu</v>
      </c>
      <c r="C42" s="31">
        <v>4</v>
      </c>
      <c r="D42" s="3">
        <v>0</v>
      </c>
      <c r="E42" s="3">
        <v>4</v>
      </c>
      <c r="F42" s="3">
        <v>5</v>
      </c>
      <c r="G42" s="3">
        <f t="shared" si="0"/>
        <v>9</v>
      </c>
      <c r="H42" s="3">
        <v>9</v>
      </c>
      <c r="I42" s="21">
        <f t="shared" si="1"/>
        <v>1</v>
      </c>
      <c r="J42" s="85" t="b">
        <f>Requests[[#This Row],[Total number home visits completed on each day]]=Requests[[#This Row],[Column1]]</f>
        <v>1</v>
      </c>
    </row>
    <row r="43" spans="1:10" x14ac:dyDescent="0.3">
      <c r="A43" s="2">
        <v>44526</v>
      </c>
      <c r="B43" s="2" t="str">
        <f>TEXT(Requests[[#This Row],[Date]],"ddd")</f>
        <v>Fri</v>
      </c>
      <c r="C43" s="31">
        <v>1</v>
      </c>
      <c r="D43" s="3">
        <v>0</v>
      </c>
      <c r="E43" s="3">
        <v>1</v>
      </c>
      <c r="F43" s="3">
        <v>5</v>
      </c>
      <c r="G43" s="3">
        <f t="shared" si="0"/>
        <v>6</v>
      </c>
      <c r="H43" s="3">
        <v>6</v>
      </c>
      <c r="I43" s="21">
        <f t="shared" si="1"/>
        <v>1</v>
      </c>
      <c r="J43" s="85" t="b">
        <f>Requests[[#This Row],[Total number home visits completed on each day]]=Requests[[#This Row],[Column1]]</f>
        <v>1</v>
      </c>
    </row>
    <row r="44" spans="1:10" x14ac:dyDescent="0.3">
      <c r="A44" s="2">
        <v>44529</v>
      </c>
      <c r="B44" s="2" t="str">
        <f>TEXT(Requests[[#This Row],[Date]],"ddd")</f>
        <v>Mon</v>
      </c>
      <c r="C44" s="31">
        <v>4</v>
      </c>
      <c r="D44" s="3">
        <v>0</v>
      </c>
      <c r="E44" s="3">
        <v>4</v>
      </c>
      <c r="F44" s="3">
        <v>2</v>
      </c>
      <c r="G44" s="3">
        <f t="shared" si="0"/>
        <v>6</v>
      </c>
      <c r="H44" s="3">
        <v>6</v>
      </c>
      <c r="I44" s="21">
        <f t="shared" si="1"/>
        <v>1</v>
      </c>
      <c r="J44" s="85" t="b">
        <f>Requests[[#This Row],[Total number home visits completed on each day]]=Requests[[#This Row],[Column1]]</f>
        <v>1</v>
      </c>
    </row>
    <row r="45" spans="1:10" x14ac:dyDescent="0.3">
      <c r="A45" s="2">
        <v>44530</v>
      </c>
      <c r="B45" s="2" t="str">
        <f>TEXT(Requests[[#This Row],[Date]],"ddd")</f>
        <v>Tue</v>
      </c>
      <c r="C45" s="31">
        <v>2</v>
      </c>
      <c r="D45" s="3">
        <v>1</v>
      </c>
      <c r="E45" s="3">
        <v>1</v>
      </c>
      <c r="F45" s="3">
        <v>2</v>
      </c>
      <c r="G45" s="3">
        <f t="shared" si="0"/>
        <v>4</v>
      </c>
      <c r="H45" s="3">
        <v>3</v>
      </c>
      <c r="I45" s="21">
        <f t="shared" si="1"/>
        <v>0.75</v>
      </c>
      <c r="J45" s="85" t="b">
        <f>Requests[[#This Row],[Total number home visits completed on each day]]=Requests[[#This Row],[Column1]]</f>
        <v>0</v>
      </c>
    </row>
    <row r="46" spans="1:10" x14ac:dyDescent="0.3">
      <c r="A46" s="2">
        <v>44531</v>
      </c>
      <c r="B46" s="2" t="str">
        <f>TEXT(Requests[[#This Row],[Date]],"ddd")</f>
        <v>Wed</v>
      </c>
      <c r="C46" s="31">
        <v>2</v>
      </c>
      <c r="D46" s="3">
        <v>2</v>
      </c>
      <c r="E46" s="3">
        <v>0</v>
      </c>
      <c r="F46" s="3">
        <v>6</v>
      </c>
      <c r="G46" s="3">
        <f t="shared" si="0"/>
        <v>8</v>
      </c>
      <c r="H46" s="3">
        <v>6</v>
      </c>
      <c r="I46" s="21">
        <f t="shared" si="1"/>
        <v>0.75</v>
      </c>
      <c r="J46" s="85" t="b">
        <f>Requests[[#This Row],[Total number home visits completed on each day]]=Requests[[#This Row],[Column1]]</f>
        <v>0</v>
      </c>
    </row>
    <row r="47" spans="1:10" x14ac:dyDescent="0.3">
      <c r="A47" s="2">
        <v>44532</v>
      </c>
      <c r="B47" s="2" t="str">
        <f>TEXT(Requests[[#This Row],[Date]],"ddd")</f>
        <v>Thu</v>
      </c>
      <c r="C47" s="31">
        <v>1</v>
      </c>
      <c r="D47" s="3">
        <v>1</v>
      </c>
      <c r="E47" s="3">
        <v>0</v>
      </c>
      <c r="F47" s="3">
        <v>1</v>
      </c>
      <c r="G47" s="3">
        <f t="shared" si="0"/>
        <v>2</v>
      </c>
      <c r="H47" s="3">
        <v>1</v>
      </c>
      <c r="I47" s="21">
        <f t="shared" si="1"/>
        <v>0.5</v>
      </c>
      <c r="J47" s="85" t="b">
        <f>Requests[[#This Row],[Total number home visits completed on each day]]=Requests[[#This Row],[Column1]]</f>
        <v>0</v>
      </c>
    </row>
    <row r="48" spans="1:10" x14ac:dyDescent="0.3">
      <c r="A48" s="2">
        <v>44533</v>
      </c>
      <c r="B48" s="2" t="str">
        <f>TEXT(Requests[[#This Row],[Date]],"ddd")</f>
        <v>Fri</v>
      </c>
      <c r="C48" s="31">
        <v>2</v>
      </c>
      <c r="D48" s="3">
        <v>2</v>
      </c>
      <c r="E48" s="3">
        <v>0</v>
      </c>
      <c r="F48" s="3">
        <v>2</v>
      </c>
      <c r="G48" s="3">
        <f t="shared" si="0"/>
        <v>4</v>
      </c>
      <c r="H48" s="3">
        <v>2</v>
      </c>
      <c r="I48" s="21">
        <f t="shared" si="1"/>
        <v>0.5</v>
      </c>
      <c r="J48" s="85" t="b">
        <f>Requests[[#This Row],[Total number home visits completed on each day]]=Requests[[#This Row],[Column1]]</f>
        <v>0</v>
      </c>
    </row>
    <row r="49" spans="1:10" x14ac:dyDescent="0.3">
      <c r="A49" s="2">
        <v>44536</v>
      </c>
      <c r="B49" s="2" t="str">
        <f>TEXT(Requests[[#This Row],[Date]],"ddd")</f>
        <v>Mon</v>
      </c>
      <c r="C49" s="31">
        <v>3</v>
      </c>
      <c r="D49" s="3">
        <v>2</v>
      </c>
      <c r="E49" s="3">
        <v>1</v>
      </c>
      <c r="F49" s="3">
        <v>9</v>
      </c>
      <c r="G49" s="3">
        <f t="shared" si="0"/>
        <v>12</v>
      </c>
      <c r="H49" s="3">
        <v>10</v>
      </c>
      <c r="I49" s="21">
        <f t="shared" si="1"/>
        <v>0.83333333333333337</v>
      </c>
      <c r="J49" s="85" t="b">
        <f>Requests[[#This Row],[Total number home visits completed on each day]]=Requests[[#This Row],[Column1]]</f>
        <v>0</v>
      </c>
    </row>
    <row r="50" spans="1:10" x14ac:dyDescent="0.3">
      <c r="A50" s="2">
        <v>44537</v>
      </c>
      <c r="B50" s="2" t="str">
        <f>TEXT(Requests[[#This Row],[Date]],"ddd")</f>
        <v>Tue</v>
      </c>
      <c r="C50" s="31">
        <v>4</v>
      </c>
      <c r="D50" s="3">
        <v>3</v>
      </c>
      <c r="E50" s="3">
        <v>1</v>
      </c>
      <c r="F50" s="3">
        <v>5</v>
      </c>
      <c r="G50" s="3">
        <f t="shared" si="0"/>
        <v>9</v>
      </c>
      <c r="H50" s="3">
        <v>6</v>
      </c>
      <c r="I50" s="21">
        <f t="shared" si="1"/>
        <v>0.66666666666666663</v>
      </c>
      <c r="J50" s="85" t="b">
        <f>Requests[[#This Row],[Total number home visits completed on each day]]=Requests[[#This Row],[Column1]]</f>
        <v>0</v>
      </c>
    </row>
    <row r="51" spans="1:10" x14ac:dyDescent="0.3">
      <c r="A51" s="2">
        <v>44538</v>
      </c>
      <c r="B51" s="2" t="str">
        <f>TEXT(Requests[[#This Row],[Date]],"ddd")</f>
        <v>Wed</v>
      </c>
      <c r="C51" s="31">
        <v>1</v>
      </c>
      <c r="D51" s="3">
        <v>1</v>
      </c>
      <c r="E51" s="3">
        <v>0</v>
      </c>
      <c r="F51" s="3">
        <v>4</v>
      </c>
      <c r="G51" s="3">
        <f t="shared" si="0"/>
        <v>5</v>
      </c>
      <c r="H51" s="3">
        <v>4</v>
      </c>
      <c r="I51" s="21">
        <f t="shared" si="1"/>
        <v>0.8</v>
      </c>
      <c r="J51" s="85" t="b">
        <f>Requests[[#This Row],[Total number home visits completed on each day]]=Requests[[#This Row],[Column1]]</f>
        <v>0</v>
      </c>
    </row>
    <row r="52" spans="1:10" x14ac:dyDescent="0.3">
      <c r="A52" s="2">
        <v>44539</v>
      </c>
      <c r="B52" s="2" t="str">
        <f>TEXT(Requests[[#This Row],[Date]],"ddd")</f>
        <v>Thu</v>
      </c>
      <c r="C52" s="31">
        <v>4</v>
      </c>
      <c r="D52" s="3">
        <v>1</v>
      </c>
      <c r="E52" s="3">
        <v>3</v>
      </c>
      <c r="F52" s="3">
        <v>4</v>
      </c>
      <c r="G52" s="3">
        <f t="shared" si="0"/>
        <v>8</v>
      </c>
      <c r="H52" s="3">
        <v>7</v>
      </c>
      <c r="I52" s="21">
        <f t="shared" si="1"/>
        <v>0.875</v>
      </c>
      <c r="J52" s="85" t="b">
        <f>Requests[[#This Row],[Total number home visits completed on each day]]=Requests[[#This Row],[Column1]]</f>
        <v>0</v>
      </c>
    </row>
    <row r="53" spans="1:10" x14ac:dyDescent="0.3">
      <c r="A53" s="2">
        <v>44540</v>
      </c>
      <c r="B53" s="2" t="str">
        <f>TEXT(Requests[[#This Row],[Date]],"ddd")</f>
        <v>Fri</v>
      </c>
      <c r="C53" s="31">
        <v>1</v>
      </c>
      <c r="D53" s="3">
        <v>0</v>
      </c>
      <c r="E53" s="3">
        <v>1</v>
      </c>
      <c r="F53" s="3">
        <v>6</v>
      </c>
      <c r="G53" s="3">
        <f t="shared" si="0"/>
        <v>7</v>
      </c>
      <c r="H53" s="3">
        <v>7</v>
      </c>
      <c r="I53" s="21">
        <f t="shared" si="1"/>
        <v>1</v>
      </c>
      <c r="J53" s="85" t="b">
        <f>Requests[[#This Row],[Total number home visits completed on each day]]=Requests[[#This Row],[Column1]]</f>
        <v>1</v>
      </c>
    </row>
    <row r="54" spans="1:10" x14ac:dyDescent="0.3">
      <c r="A54" s="2">
        <v>44543</v>
      </c>
      <c r="B54" s="2" t="str">
        <f>TEXT(Requests[[#This Row],[Date]],"ddd")</f>
        <v>Mon</v>
      </c>
      <c r="C54" s="31">
        <v>4</v>
      </c>
      <c r="D54" s="3">
        <v>2</v>
      </c>
      <c r="E54" s="3">
        <v>2</v>
      </c>
      <c r="F54" s="3">
        <v>5</v>
      </c>
      <c r="G54" s="3">
        <f t="shared" si="0"/>
        <v>9</v>
      </c>
      <c r="H54" s="3">
        <v>7</v>
      </c>
      <c r="I54" s="21">
        <f t="shared" si="1"/>
        <v>0.77777777777777779</v>
      </c>
      <c r="J54" s="85" t="b">
        <f>Requests[[#This Row],[Total number home visits completed on each day]]=Requests[[#This Row],[Column1]]</f>
        <v>0</v>
      </c>
    </row>
    <row r="55" spans="1:10" x14ac:dyDescent="0.3">
      <c r="A55" s="2">
        <v>44544</v>
      </c>
      <c r="B55" s="2" t="str">
        <f>TEXT(Requests[[#This Row],[Date]],"ddd")</f>
        <v>Tue</v>
      </c>
      <c r="C55" s="31">
        <v>2</v>
      </c>
      <c r="D55" s="3">
        <v>2</v>
      </c>
      <c r="E55" s="3">
        <v>0</v>
      </c>
      <c r="F55" s="3">
        <v>5</v>
      </c>
      <c r="G55" s="3">
        <f t="shared" si="0"/>
        <v>7</v>
      </c>
      <c r="H55" s="3">
        <v>5</v>
      </c>
      <c r="I55" s="21">
        <f t="shared" si="1"/>
        <v>0.7142857142857143</v>
      </c>
      <c r="J55" s="85" t="b">
        <f>Requests[[#This Row],[Total number home visits completed on each day]]=Requests[[#This Row],[Column1]]</f>
        <v>0</v>
      </c>
    </row>
    <row r="56" spans="1:10" x14ac:dyDescent="0.3">
      <c r="A56" s="2">
        <v>44545</v>
      </c>
      <c r="B56" s="2" t="str">
        <f>TEXT(Requests[[#This Row],[Date]],"ddd")</f>
        <v>Wed</v>
      </c>
      <c r="C56" s="31">
        <v>1</v>
      </c>
      <c r="D56" s="3">
        <v>1</v>
      </c>
      <c r="E56" s="3">
        <v>0</v>
      </c>
      <c r="F56" s="3">
        <v>3</v>
      </c>
      <c r="G56" s="3">
        <f t="shared" si="0"/>
        <v>4</v>
      </c>
      <c r="H56" s="3">
        <v>3</v>
      </c>
      <c r="I56" s="21">
        <f t="shared" si="1"/>
        <v>0.75</v>
      </c>
      <c r="J56" s="85" t="b">
        <f>Requests[[#This Row],[Total number home visits completed on each day]]=Requests[[#This Row],[Column1]]</f>
        <v>0</v>
      </c>
    </row>
    <row r="57" spans="1:10" x14ac:dyDescent="0.3">
      <c r="A57" s="2">
        <v>44546</v>
      </c>
      <c r="B57" s="2" t="str">
        <f>TEXT(Requests[[#This Row],[Date]],"ddd")</f>
        <v>Thu</v>
      </c>
      <c r="C57" s="31">
        <v>3</v>
      </c>
      <c r="D57" s="3">
        <v>3</v>
      </c>
      <c r="E57" s="3">
        <v>0</v>
      </c>
      <c r="F57" s="3">
        <v>0</v>
      </c>
      <c r="G57" s="3">
        <f t="shared" si="0"/>
        <v>3</v>
      </c>
      <c r="H57" s="3">
        <v>0</v>
      </c>
      <c r="I57" s="21">
        <f t="shared" si="1"/>
        <v>0</v>
      </c>
      <c r="J57" s="85" t="b">
        <f>Requests[[#This Row],[Total number home visits completed on each day]]=Requests[[#This Row],[Column1]]</f>
        <v>0</v>
      </c>
    </row>
    <row r="58" spans="1:10" x14ac:dyDescent="0.3">
      <c r="A58" s="2">
        <v>44547</v>
      </c>
      <c r="B58" s="2" t="str">
        <f>TEXT(Requests[[#This Row],[Date]],"ddd")</f>
        <v>Fri</v>
      </c>
      <c r="C58" s="31">
        <v>1</v>
      </c>
      <c r="D58" s="3">
        <v>1</v>
      </c>
      <c r="E58" s="3">
        <v>0</v>
      </c>
      <c r="F58" s="3">
        <v>0</v>
      </c>
      <c r="G58" s="3">
        <f t="shared" si="0"/>
        <v>1</v>
      </c>
      <c r="H58" s="3">
        <v>0</v>
      </c>
      <c r="I58" s="21">
        <f t="shared" si="1"/>
        <v>0</v>
      </c>
      <c r="J58" s="85" t="b">
        <f>Requests[[#This Row],[Total number home visits completed on each day]]=Requests[[#This Row],[Column1]]</f>
        <v>0</v>
      </c>
    </row>
    <row r="59" spans="1:10" x14ac:dyDescent="0.3">
      <c r="A59" s="2"/>
      <c r="B59" s="2" t="str">
        <f>TEXT(Requests[[#This Row],[Date]],"ddd")</f>
        <v>Sat</v>
      </c>
      <c r="C59" s="31"/>
      <c r="D59" s="3"/>
      <c r="E59" s="3"/>
      <c r="F59" s="3"/>
      <c r="G59" s="3"/>
      <c r="H59" s="3"/>
      <c r="I59" s="21" t="str">
        <f t="shared" si="1"/>
        <v/>
      </c>
      <c r="J59" s="85" t="b">
        <f>Requests[[#This Row],[Total number home visits completed on each day]]=Requests[[#This Row],[Column1]]</f>
        <v>1</v>
      </c>
    </row>
    <row r="60" spans="1:10" x14ac:dyDescent="0.3">
      <c r="A60" s="2"/>
      <c r="B60" s="2" t="str">
        <f>TEXT(Requests[[#This Row],[Date]],"ddd")</f>
        <v>Sat</v>
      </c>
      <c r="C60" s="31"/>
      <c r="D60" s="3"/>
      <c r="E60" s="3"/>
      <c r="F60" s="3"/>
      <c r="G60" s="3"/>
      <c r="H60" s="3"/>
      <c r="I60" s="21" t="str">
        <f t="shared" si="1"/>
        <v/>
      </c>
      <c r="J60" s="85" t="b">
        <f>Requests[[#This Row],[Total number home visits completed on each day]]=Requests[[#This Row],[Column1]]</f>
        <v>1</v>
      </c>
    </row>
    <row r="61" spans="1:10" x14ac:dyDescent="0.3">
      <c r="A61" s="2"/>
      <c r="B61" s="2" t="str">
        <f>TEXT(Requests[[#This Row],[Date]],"ddd")</f>
        <v>Sat</v>
      </c>
      <c r="C61" s="31"/>
      <c r="D61" s="3"/>
      <c r="E61" s="3"/>
      <c r="F61" s="3"/>
      <c r="G61" s="3"/>
      <c r="H61" s="3"/>
      <c r="I61" s="21" t="str">
        <f t="shared" si="1"/>
        <v/>
      </c>
      <c r="J61" s="85" t="b">
        <f>Requests[[#This Row],[Total number home visits completed on each day]]=Requests[[#This Row],[Column1]]</f>
        <v>1</v>
      </c>
    </row>
    <row r="62" spans="1:10" x14ac:dyDescent="0.3">
      <c r="A62" s="2"/>
      <c r="B62" s="2" t="str">
        <f>TEXT(Requests[[#This Row],[Date]],"ddd")</f>
        <v>Sat</v>
      </c>
      <c r="C62" s="31"/>
      <c r="D62" s="3"/>
      <c r="E62" s="3"/>
      <c r="F62" s="3"/>
      <c r="G62" s="3"/>
      <c r="H62" s="3"/>
      <c r="I62" s="21" t="str">
        <f t="shared" si="1"/>
        <v/>
      </c>
      <c r="J62" s="85" t="b">
        <f>Requests[[#This Row],[Total number home visits completed on each day]]=Requests[[#This Row],[Column1]]</f>
        <v>1</v>
      </c>
    </row>
    <row r="63" spans="1:10" x14ac:dyDescent="0.3">
      <c r="A63" s="2"/>
      <c r="B63" s="2" t="str">
        <f>TEXT(Requests[[#This Row],[Date]],"ddd")</f>
        <v>Sat</v>
      </c>
      <c r="C63" s="31"/>
      <c r="D63" s="3"/>
      <c r="E63" s="3"/>
      <c r="F63" s="3"/>
      <c r="G63" s="3"/>
      <c r="H63" s="3"/>
      <c r="I63" s="21" t="str">
        <f t="shared" si="1"/>
        <v/>
      </c>
      <c r="J63" s="85" t="b">
        <f>Requests[[#This Row],[Total number home visits completed on each day]]=Requests[[#This Row],[Column1]]</f>
        <v>1</v>
      </c>
    </row>
    <row r="64" spans="1:10" x14ac:dyDescent="0.3">
      <c r="A64" s="2"/>
      <c r="B64" s="2" t="str">
        <f>TEXT(Requests[[#This Row],[Date]],"ddd")</f>
        <v>Sat</v>
      </c>
      <c r="C64" s="31"/>
      <c r="D64" s="3"/>
      <c r="E64" s="3"/>
      <c r="F64" s="3"/>
      <c r="G64" s="3"/>
      <c r="H64" s="3"/>
      <c r="I64" s="21" t="str">
        <f t="shared" si="1"/>
        <v/>
      </c>
      <c r="J64" s="85" t="b">
        <f>Requests[[#This Row],[Total number home visits completed on each day]]=Requests[[#This Row],[Column1]]</f>
        <v>1</v>
      </c>
    </row>
    <row r="65" spans="1:10" x14ac:dyDescent="0.3">
      <c r="A65" s="2"/>
      <c r="B65" s="2" t="str">
        <f>TEXT(Requests[[#This Row],[Date]],"ddd")</f>
        <v>Sat</v>
      </c>
      <c r="C65" s="31"/>
      <c r="D65" s="3"/>
      <c r="E65" s="3"/>
      <c r="F65" s="3"/>
      <c r="G65" s="3"/>
      <c r="H65" s="3"/>
      <c r="I65" s="21" t="str">
        <f t="shared" si="1"/>
        <v/>
      </c>
      <c r="J65" s="85" t="b">
        <f>Requests[[#This Row],[Total number home visits completed on each day]]=Requests[[#This Row],[Column1]]</f>
        <v>1</v>
      </c>
    </row>
    <row r="66" spans="1:10" x14ac:dyDescent="0.3">
      <c r="A66" s="27"/>
      <c r="B66" s="27" t="str">
        <f>TEXT(Requests[[#This Row],[Date]],"ddd")</f>
        <v>Sat</v>
      </c>
      <c r="C66" s="32"/>
      <c r="D66" s="28"/>
      <c r="E66" s="28"/>
      <c r="F66" s="28"/>
      <c r="G66" s="28"/>
      <c r="H66" s="28"/>
      <c r="I66" s="21" t="str">
        <f t="shared" si="1"/>
        <v/>
      </c>
      <c r="J66" s="86" t="b">
        <f>Requests[[#This Row],[Total number home visits completed on each day]]=Requests[[#This Row],[Column1]]</f>
        <v>1</v>
      </c>
    </row>
    <row r="67" spans="1:10" x14ac:dyDescent="0.3">
      <c r="A67" s="156"/>
      <c r="B67" s="156" t="str">
        <f>TEXT(Requests[[#This Row],[Date]],"ddd")</f>
        <v>Sat</v>
      </c>
      <c r="C67" s="157"/>
      <c r="D67" s="28"/>
      <c r="E67" s="86"/>
      <c r="F67" s="86"/>
      <c r="G67" s="157"/>
      <c r="H67" s="86"/>
      <c r="I67" s="158" t="str">
        <f t="shared" ref="I67:I98" si="2">IFERROR(H67/G67,"")</f>
        <v/>
      </c>
      <c r="J67" s="159" t="b">
        <f>Requests[[#This Row],[Total number home visits completed on each day]]=Requests[[#This Row],[Column1]]</f>
        <v>1</v>
      </c>
    </row>
    <row r="68" spans="1:10" x14ac:dyDescent="0.3">
      <c r="A68" s="156"/>
      <c r="B68" s="156" t="str">
        <f>TEXT(Requests[[#This Row],[Date]],"ddd")</f>
        <v>Sat</v>
      </c>
      <c r="C68" s="157"/>
      <c r="D68" s="28"/>
      <c r="E68" s="86"/>
      <c r="F68" s="86"/>
      <c r="G68" s="157"/>
      <c r="H68" s="86"/>
      <c r="I68" s="158" t="str">
        <f t="shared" si="2"/>
        <v/>
      </c>
      <c r="J68" s="159" t="b">
        <f>Requests[[#This Row],[Total number home visits completed on each day]]=Requests[[#This Row],[Column1]]</f>
        <v>1</v>
      </c>
    </row>
    <row r="69" spans="1:10" x14ac:dyDescent="0.3">
      <c r="A69" s="156"/>
      <c r="B69" s="156" t="str">
        <f>TEXT(Requests[[#This Row],[Date]],"ddd")</f>
        <v>Sat</v>
      </c>
      <c r="C69" s="157"/>
      <c r="D69" s="28"/>
      <c r="E69" s="86"/>
      <c r="F69" s="86"/>
      <c r="G69" s="157"/>
      <c r="H69" s="86"/>
      <c r="I69" s="158" t="str">
        <f t="shared" si="2"/>
        <v/>
      </c>
      <c r="J69" s="159" t="b">
        <f>Requests[[#This Row],[Total number home visits completed on each day]]=Requests[[#This Row],[Column1]]</f>
        <v>1</v>
      </c>
    </row>
    <row r="70" spans="1:10" x14ac:dyDescent="0.3">
      <c r="A70" s="156"/>
      <c r="B70" s="156" t="str">
        <f>TEXT(Requests[[#This Row],[Date]],"ddd")</f>
        <v>Sat</v>
      </c>
      <c r="C70" s="157"/>
      <c r="D70" s="28"/>
      <c r="E70" s="86"/>
      <c r="F70" s="86"/>
      <c r="G70" s="157"/>
      <c r="H70" s="86"/>
      <c r="I70" s="158" t="str">
        <f t="shared" si="2"/>
        <v/>
      </c>
      <c r="J70" s="159" t="b">
        <f>Requests[[#This Row],[Total number home visits completed on each day]]=Requests[[#This Row],[Column1]]</f>
        <v>1</v>
      </c>
    </row>
    <row r="71" spans="1:10" x14ac:dyDescent="0.3">
      <c r="A71" s="156"/>
      <c r="B71" s="156" t="str">
        <f>TEXT(Requests[[#This Row],[Date]],"ddd")</f>
        <v>Sat</v>
      </c>
      <c r="C71" s="157"/>
      <c r="D71" s="28"/>
      <c r="E71" s="86"/>
      <c r="F71" s="86"/>
      <c r="G71" s="157"/>
      <c r="H71" s="86"/>
      <c r="I71" s="158" t="str">
        <f t="shared" si="2"/>
        <v/>
      </c>
      <c r="J71" s="159" t="b">
        <f>Requests[[#This Row],[Total number home visits completed on each day]]=Requests[[#This Row],[Column1]]</f>
        <v>1</v>
      </c>
    </row>
    <row r="72" spans="1:10" x14ac:dyDescent="0.3">
      <c r="A72" s="156"/>
      <c r="B72" s="152" t="str">
        <f>TEXT(Requests[[#This Row],[Date]],"ddd")</f>
        <v>Sat</v>
      </c>
      <c r="C72" s="153"/>
      <c r="D72" s="28"/>
      <c r="E72" s="85"/>
      <c r="F72" s="85"/>
      <c r="G72" s="153"/>
      <c r="H72" s="85"/>
      <c r="I72" s="154" t="str">
        <f t="shared" si="2"/>
        <v/>
      </c>
      <c r="J72" s="155" t="b">
        <f>Requests[[#This Row],[Total number home visits completed on each day]]=Requests[[#This Row],[Column1]]</f>
        <v>1</v>
      </c>
    </row>
    <row r="73" spans="1:10" x14ac:dyDescent="0.3">
      <c r="A73" s="156"/>
      <c r="B73" s="152" t="str">
        <f>TEXT(Requests[[#This Row],[Date]],"ddd")</f>
        <v>Sat</v>
      </c>
      <c r="C73" s="153"/>
      <c r="D73" s="28"/>
      <c r="E73" s="85"/>
      <c r="F73" s="85"/>
      <c r="G73" s="153"/>
      <c r="H73" s="85"/>
      <c r="I73" s="154" t="str">
        <f t="shared" si="2"/>
        <v/>
      </c>
      <c r="J73" s="155" t="b">
        <f>Requests[[#This Row],[Total number home visits completed on each day]]=Requests[[#This Row],[Column1]]</f>
        <v>1</v>
      </c>
    </row>
    <row r="74" spans="1:10" x14ac:dyDescent="0.3">
      <c r="A74" s="156"/>
      <c r="B74" s="152" t="str">
        <f>TEXT(Requests[[#This Row],[Date]],"ddd")</f>
        <v>Sat</v>
      </c>
      <c r="C74" s="153"/>
      <c r="D74" s="28"/>
      <c r="E74" s="85"/>
      <c r="F74" s="85"/>
      <c r="G74" s="153"/>
      <c r="H74" s="85"/>
      <c r="I74" s="154" t="str">
        <f t="shared" si="2"/>
        <v/>
      </c>
      <c r="J74" s="155" t="b">
        <f>Requests[[#This Row],[Total number home visits completed on each day]]=Requests[[#This Row],[Column1]]</f>
        <v>1</v>
      </c>
    </row>
    <row r="75" spans="1:10" x14ac:dyDescent="0.3">
      <c r="A75" s="156"/>
      <c r="B75" s="156" t="str">
        <f>TEXT(Requests[[#This Row],[Date]],"ddd")</f>
        <v>Sat</v>
      </c>
      <c r="C75" s="157"/>
      <c r="D75" s="28"/>
      <c r="E75" s="86"/>
      <c r="F75" s="86"/>
      <c r="G75" s="157"/>
      <c r="H75" s="86"/>
      <c r="I75" s="158" t="str">
        <f t="shared" si="2"/>
        <v/>
      </c>
      <c r="J75" s="159" t="b">
        <f>Requests[[#This Row],[Total number home visits completed on each day]]=Requests[[#This Row],[Column1]]</f>
        <v>1</v>
      </c>
    </row>
    <row r="76" spans="1:10" x14ac:dyDescent="0.3">
      <c r="A76" s="156"/>
      <c r="B76" s="152" t="str">
        <f>TEXT(Requests[[#This Row],[Date]],"ddd")</f>
        <v>Sat</v>
      </c>
      <c r="C76" s="153"/>
      <c r="D76" s="28"/>
      <c r="E76" s="85"/>
      <c r="F76" s="85"/>
      <c r="G76" s="153"/>
      <c r="H76" s="85"/>
      <c r="I76" s="154" t="str">
        <f t="shared" si="2"/>
        <v/>
      </c>
      <c r="J76" s="155" t="b">
        <f>Requests[[#This Row],[Total number home visits completed on each day]]=Requests[[#This Row],[Column1]]</f>
        <v>1</v>
      </c>
    </row>
    <row r="77" spans="1:10" x14ac:dyDescent="0.3">
      <c r="A77" s="156"/>
      <c r="B77" s="152" t="str">
        <f>TEXT(Requests[[#This Row],[Date]],"ddd")</f>
        <v>Sat</v>
      </c>
      <c r="C77" s="153"/>
      <c r="D77" s="28"/>
      <c r="E77" s="85"/>
      <c r="F77" s="85"/>
      <c r="G77" s="153"/>
      <c r="H77" s="85"/>
      <c r="I77" s="154" t="str">
        <f t="shared" si="2"/>
        <v/>
      </c>
      <c r="J77" s="155" t="b">
        <f>Requests[[#This Row],[Total number home visits completed on each day]]=Requests[[#This Row],[Column1]]</f>
        <v>1</v>
      </c>
    </row>
    <row r="78" spans="1:10" x14ac:dyDescent="0.3">
      <c r="A78" s="156"/>
      <c r="B78" s="152" t="str">
        <f>TEXT(Requests[[#This Row],[Date]],"ddd")</f>
        <v>Sat</v>
      </c>
      <c r="C78" s="153"/>
      <c r="D78" s="28"/>
      <c r="E78" s="85"/>
      <c r="F78" s="85"/>
      <c r="G78" s="153"/>
      <c r="H78" s="85"/>
      <c r="I78" s="154" t="str">
        <f t="shared" si="2"/>
        <v/>
      </c>
      <c r="J78" s="155" t="b">
        <f>Requests[[#This Row],[Total number home visits completed on each day]]=Requests[[#This Row],[Column1]]</f>
        <v>1</v>
      </c>
    </row>
    <row r="79" spans="1:10" x14ac:dyDescent="0.3">
      <c r="A79" s="156"/>
      <c r="B79" s="152" t="str">
        <f>TEXT(Requests[[#This Row],[Date]],"ddd")</f>
        <v>Sat</v>
      </c>
      <c r="C79" s="153"/>
      <c r="D79" s="28"/>
      <c r="E79" s="85"/>
      <c r="F79" s="85"/>
      <c r="G79" s="153"/>
      <c r="H79" s="85"/>
      <c r="I79" s="154" t="str">
        <f t="shared" si="2"/>
        <v/>
      </c>
      <c r="J79" s="155" t="b">
        <f>Requests[[#This Row],[Total number home visits completed on each day]]=Requests[[#This Row],[Column1]]</f>
        <v>1</v>
      </c>
    </row>
    <row r="80" spans="1:10" x14ac:dyDescent="0.3">
      <c r="A80" s="156"/>
      <c r="B80" s="156" t="str">
        <f>TEXT(Requests[[#This Row],[Date]],"ddd")</f>
        <v>Sat</v>
      </c>
      <c r="C80" s="157"/>
      <c r="D80" s="28"/>
      <c r="E80" s="86"/>
      <c r="F80" s="86"/>
      <c r="G80" s="157"/>
      <c r="H80" s="86"/>
      <c r="I80" s="158" t="str">
        <f t="shared" si="2"/>
        <v/>
      </c>
      <c r="J80" s="159" t="b">
        <f>Requests[[#This Row],[Total number home visits completed on each day]]=Requests[[#This Row],[Column1]]</f>
        <v>1</v>
      </c>
    </row>
    <row r="81" spans="1:10" x14ac:dyDescent="0.3">
      <c r="A81" s="156"/>
      <c r="B81" s="152" t="str">
        <f>TEXT(Requests[[#This Row],[Date]],"ddd")</f>
        <v>Sat</v>
      </c>
      <c r="C81" s="153"/>
      <c r="D81" s="28"/>
      <c r="E81" s="85"/>
      <c r="F81" s="85"/>
      <c r="G81" s="153"/>
      <c r="H81" s="85"/>
      <c r="I81" s="154" t="str">
        <f t="shared" si="2"/>
        <v/>
      </c>
      <c r="J81" s="155" t="b">
        <f>Requests[[#This Row],[Total number home visits completed on each day]]=Requests[[#This Row],[Column1]]</f>
        <v>1</v>
      </c>
    </row>
    <row r="82" spans="1:10" x14ac:dyDescent="0.3">
      <c r="A82" s="156"/>
      <c r="B82" s="152" t="str">
        <f>TEXT(Requests[[#This Row],[Date]],"ddd")</f>
        <v>Sat</v>
      </c>
      <c r="C82" s="153"/>
      <c r="D82" s="28"/>
      <c r="E82" s="85"/>
      <c r="F82" s="85"/>
      <c r="G82" s="153"/>
      <c r="H82" s="85"/>
      <c r="I82" s="154" t="str">
        <f t="shared" si="2"/>
        <v/>
      </c>
      <c r="J82" s="155" t="b">
        <f>Requests[[#This Row],[Total number home visits completed on each day]]=Requests[[#This Row],[Column1]]</f>
        <v>1</v>
      </c>
    </row>
    <row r="83" spans="1:10" x14ac:dyDescent="0.3">
      <c r="A83" s="156"/>
      <c r="B83" s="152" t="str">
        <f>TEXT(Requests[[#This Row],[Date]],"ddd")</f>
        <v>Sat</v>
      </c>
      <c r="C83" s="153"/>
      <c r="D83" s="28"/>
      <c r="E83" s="85"/>
      <c r="F83" s="85"/>
      <c r="G83" s="153"/>
      <c r="H83" s="85"/>
      <c r="I83" s="154" t="str">
        <f t="shared" si="2"/>
        <v/>
      </c>
      <c r="J83" s="155" t="b">
        <f>Requests[[#This Row],[Total number home visits completed on each day]]=Requests[[#This Row],[Column1]]</f>
        <v>1</v>
      </c>
    </row>
    <row r="84" spans="1:10" x14ac:dyDescent="0.3">
      <c r="A84" s="156"/>
      <c r="B84" s="152" t="str">
        <f>TEXT(Requests[[#This Row],[Date]],"ddd")</f>
        <v>Sat</v>
      </c>
      <c r="C84" s="153"/>
      <c r="D84" s="28"/>
      <c r="E84" s="85"/>
      <c r="F84" s="85"/>
      <c r="G84" s="153"/>
      <c r="H84" s="85"/>
      <c r="I84" s="154" t="str">
        <f t="shared" si="2"/>
        <v/>
      </c>
      <c r="J84" s="155" t="b">
        <f>Requests[[#This Row],[Total number home visits completed on each day]]=Requests[[#This Row],[Column1]]</f>
        <v>1</v>
      </c>
    </row>
    <row r="85" spans="1:10" x14ac:dyDescent="0.3">
      <c r="A85" s="156"/>
      <c r="B85" s="156" t="str">
        <f>TEXT(Requests[[#This Row],[Date]],"ddd")</f>
        <v>Sat</v>
      </c>
      <c r="C85" s="157"/>
      <c r="D85" s="28"/>
      <c r="E85" s="86"/>
      <c r="F85" s="86"/>
      <c r="G85" s="157"/>
      <c r="H85" s="86"/>
      <c r="I85" s="158" t="str">
        <f t="shared" si="2"/>
        <v/>
      </c>
      <c r="J85" s="159" t="b">
        <f>Requests[[#This Row],[Total number home visits completed on each day]]=Requests[[#This Row],[Column1]]</f>
        <v>1</v>
      </c>
    </row>
    <row r="86" spans="1:10" x14ac:dyDescent="0.3">
      <c r="A86" s="156"/>
      <c r="B86" s="152" t="str">
        <f>TEXT(Requests[[#This Row],[Date]],"ddd")</f>
        <v>Sat</v>
      </c>
      <c r="C86" s="153"/>
      <c r="D86" s="28"/>
      <c r="E86" s="85"/>
      <c r="F86" s="85"/>
      <c r="G86" s="153"/>
      <c r="H86" s="85"/>
      <c r="I86" s="154" t="str">
        <f t="shared" si="2"/>
        <v/>
      </c>
      <c r="J86" s="155" t="b">
        <f>Requests[[#This Row],[Total number home visits completed on each day]]=Requests[[#This Row],[Column1]]</f>
        <v>1</v>
      </c>
    </row>
    <row r="87" spans="1:10" x14ac:dyDescent="0.3">
      <c r="A87" s="156"/>
      <c r="B87" s="152" t="str">
        <f>TEXT(Requests[[#This Row],[Date]],"ddd")</f>
        <v>Sat</v>
      </c>
      <c r="C87" s="153"/>
      <c r="D87" s="28"/>
      <c r="E87" s="85"/>
      <c r="F87" s="85"/>
      <c r="G87" s="153"/>
      <c r="H87" s="85"/>
      <c r="I87" s="154" t="str">
        <f t="shared" si="2"/>
        <v/>
      </c>
      <c r="J87" s="155" t="b">
        <f>Requests[[#This Row],[Total number home visits completed on each day]]=Requests[[#This Row],[Column1]]</f>
        <v>1</v>
      </c>
    </row>
    <row r="88" spans="1:10" x14ac:dyDescent="0.3">
      <c r="A88" s="156"/>
      <c r="B88" s="152" t="str">
        <f>TEXT(Requests[[#This Row],[Date]],"ddd")</f>
        <v>Sat</v>
      </c>
      <c r="C88" s="153"/>
      <c r="D88" s="28"/>
      <c r="E88" s="85"/>
      <c r="F88" s="85"/>
      <c r="G88" s="153"/>
      <c r="H88" s="85"/>
      <c r="I88" s="154" t="str">
        <f t="shared" si="2"/>
        <v/>
      </c>
      <c r="J88" s="155" t="b">
        <f>Requests[[#This Row],[Total number home visits completed on each day]]=Requests[[#This Row],[Column1]]</f>
        <v>1</v>
      </c>
    </row>
    <row r="89" spans="1:10" x14ac:dyDescent="0.3">
      <c r="A89" s="156"/>
      <c r="B89" s="152" t="str">
        <f>TEXT(Requests[[#This Row],[Date]],"ddd")</f>
        <v>Sat</v>
      </c>
      <c r="C89" s="153"/>
      <c r="D89" s="28"/>
      <c r="E89" s="85"/>
      <c r="F89" s="85"/>
      <c r="G89" s="153"/>
      <c r="H89" s="85"/>
      <c r="I89" s="154" t="str">
        <f t="shared" si="2"/>
        <v/>
      </c>
      <c r="J89" s="155" t="b">
        <f>Requests[[#This Row],[Total number home visits completed on each day]]=Requests[[#This Row],[Column1]]</f>
        <v>1</v>
      </c>
    </row>
    <row r="90" spans="1:10" x14ac:dyDescent="0.3">
      <c r="A90" s="156"/>
      <c r="B90" s="156" t="str">
        <f>TEXT(Requests[[#This Row],[Date]],"ddd")</f>
        <v>Sat</v>
      </c>
      <c r="C90" s="157"/>
      <c r="D90" s="28"/>
      <c r="E90" s="86"/>
      <c r="F90" s="86"/>
      <c r="G90" s="157"/>
      <c r="H90" s="86"/>
      <c r="I90" s="158" t="str">
        <f t="shared" si="2"/>
        <v/>
      </c>
      <c r="J90" s="159" t="b">
        <f>Requests[[#This Row],[Total number home visits completed on each day]]=Requests[[#This Row],[Column1]]</f>
        <v>1</v>
      </c>
    </row>
    <row r="91" spans="1:10" x14ac:dyDescent="0.3">
      <c r="A91" s="156"/>
      <c r="B91" s="152" t="str">
        <f>TEXT(Requests[[#This Row],[Date]],"ddd")</f>
        <v>Sat</v>
      </c>
      <c r="C91" s="153"/>
      <c r="D91" s="28"/>
      <c r="E91" s="85"/>
      <c r="F91" s="85"/>
      <c r="G91" s="153"/>
      <c r="H91" s="85"/>
      <c r="I91" s="154" t="str">
        <f t="shared" si="2"/>
        <v/>
      </c>
      <c r="J91" s="155" t="b">
        <f>Requests[[#This Row],[Total number home visits completed on each day]]=Requests[[#This Row],[Column1]]</f>
        <v>1</v>
      </c>
    </row>
    <row r="92" spans="1:10" x14ac:dyDescent="0.3">
      <c r="A92" s="156"/>
      <c r="B92" s="152" t="str">
        <f>TEXT(Requests[[#This Row],[Date]],"ddd")</f>
        <v>Sat</v>
      </c>
      <c r="C92" s="153"/>
      <c r="D92" s="28"/>
      <c r="E92" s="85"/>
      <c r="F92" s="85"/>
      <c r="G92" s="153"/>
      <c r="H92" s="85"/>
      <c r="I92" s="154" t="str">
        <f t="shared" si="2"/>
        <v/>
      </c>
      <c r="J92" s="155" t="b">
        <f>Requests[[#This Row],[Total number home visits completed on each day]]=Requests[[#This Row],[Column1]]</f>
        <v>1</v>
      </c>
    </row>
    <row r="93" spans="1:10" x14ac:dyDescent="0.3">
      <c r="A93" s="156"/>
      <c r="B93" s="152" t="str">
        <f>TEXT(Requests[[#This Row],[Date]],"ddd")</f>
        <v>Sat</v>
      </c>
      <c r="C93" s="153"/>
      <c r="D93" s="28"/>
      <c r="E93" s="85"/>
      <c r="F93" s="85"/>
      <c r="G93" s="153"/>
      <c r="H93" s="85"/>
      <c r="I93" s="154" t="str">
        <f t="shared" si="2"/>
        <v/>
      </c>
      <c r="J93" s="155" t="b">
        <f>Requests[[#This Row],[Total number home visits completed on each day]]=Requests[[#This Row],[Column1]]</f>
        <v>1</v>
      </c>
    </row>
    <row r="94" spans="1:10" x14ac:dyDescent="0.3">
      <c r="A94" s="156"/>
      <c r="B94" s="152" t="str">
        <f>TEXT(Requests[[#This Row],[Date]],"ddd")</f>
        <v>Sat</v>
      </c>
      <c r="C94" s="153"/>
      <c r="D94" s="28"/>
      <c r="E94" s="85"/>
      <c r="F94" s="85"/>
      <c r="G94" s="153"/>
      <c r="H94" s="85"/>
      <c r="I94" s="154" t="str">
        <f t="shared" si="2"/>
        <v/>
      </c>
      <c r="J94" s="155" t="b">
        <f>Requests[[#This Row],[Total number home visits completed on each day]]=Requests[[#This Row],[Column1]]</f>
        <v>1</v>
      </c>
    </row>
    <row r="95" spans="1:10" x14ac:dyDescent="0.3">
      <c r="A95" s="156"/>
      <c r="B95" s="156" t="str">
        <f>TEXT(Requests[[#This Row],[Date]],"ddd")</f>
        <v>Sat</v>
      </c>
      <c r="C95" s="157"/>
      <c r="D95" s="28"/>
      <c r="E95" s="86"/>
      <c r="F95" s="86"/>
      <c r="G95" s="157"/>
      <c r="H95" s="86"/>
      <c r="I95" s="158" t="str">
        <f t="shared" si="2"/>
        <v/>
      </c>
      <c r="J95" s="159" t="b">
        <f>Requests[[#This Row],[Total number home visits completed on each day]]=Requests[[#This Row],[Column1]]</f>
        <v>1</v>
      </c>
    </row>
    <row r="96" spans="1:10" x14ac:dyDescent="0.3">
      <c r="A96" s="156"/>
      <c r="B96" s="152" t="str">
        <f>TEXT(Requests[[#This Row],[Date]],"ddd")</f>
        <v>Sat</v>
      </c>
      <c r="C96" s="153"/>
      <c r="D96" s="28"/>
      <c r="E96" s="85"/>
      <c r="F96" s="85"/>
      <c r="G96" s="153"/>
      <c r="H96" s="85"/>
      <c r="I96" s="154" t="str">
        <f t="shared" si="2"/>
        <v/>
      </c>
      <c r="J96" s="155" t="b">
        <f>Requests[[#This Row],[Total number home visits completed on each day]]=Requests[[#This Row],[Column1]]</f>
        <v>1</v>
      </c>
    </row>
    <row r="97" spans="1:10" x14ac:dyDescent="0.3">
      <c r="A97" s="156"/>
      <c r="B97" s="152" t="str">
        <f>TEXT(Requests[[#This Row],[Date]],"ddd")</f>
        <v>Sat</v>
      </c>
      <c r="C97" s="153"/>
      <c r="D97" s="28"/>
      <c r="E97" s="85"/>
      <c r="F97" s="85"/>
      <c r="G97" s="153"/>
      <c r="H97" s="85"/>
      <c r="I97" s="154" t="str">
        <f t="shared" si="2"/>
        <v/>
      </c>
      <c r="J97" s="155" t="b">
        <f>Requests[[#This Row],[Total number home visits completed on each day]]=Requests[[#This Row],[Column1]]</f>
        <v>1</v>
      </c>
    </row>
    <row r="98" spans="1:10" x14ac:dyDescent="0.3">
      <c r="A98" s="156"/>
      <c r="B98" s="152" t="str">
        <f>TEXT(Requests[[#This Row],[Date]],"ddd")</f>
        <v>Sat</v>
      </c>
      <c r="C98" s="153"/>
      <c r="D98" s="28"/>
      <c r="E98" s="85"/>
      <c r="F98" s="85"/>
      <c r="G98" s="153"/>
      <c r="H98" s="85"/>
      <c r="I98" s="154" t="str">
        <f t="shared" si="2"/>
        <v/>
      </c>
      <c r="J98" s="155" t="b">
        <f>Requests[[#This Row],[Total number home visits completed on each day]]=Requests[[#This Row],[Column1]]</f>
        <v>1</v>
      </c>
    </row>
    <row r="99" spans="1:10" x14ac:dyDescent="0.3">
      <c r="A99" s="156"/>
      <c r="B99" s="152" t="str">
        <f>TEXT(Requests[[#This Row],[Date]],"ddd")</f>
        <v>Sat</v>
      </c>
      <c r="C99" s="153"/>
      <c r="D99" s="28"/>
      <c r="E99" s="85"/>
      <c r="F99" s="85"/>
      <c r="G99" s="153"/>
      <c r="H99" s="85"/>
      <c r="I99" s="154" t="str">
        <f t="shared" ref="I99:I129" si="3">IFERROR(H99/G99,"")</f>
        <v/>
      </c>
      <c r="J99" s="155" t="b">
        <f>Requests[[#This Row],[Total number home visits completed on each day]]=Requests[[#This Row],[Column1]]</f>
        <v>1</v>
      </c>
    </row>
    <row r="100" spans="1:10" x14ac:dyDescent="0.3">
      <c r="A100" s="156"/>
      <c r="B100" s="156" t="str">
        <f>TEXT(Requests[[#This Row],[Date]],"ddd")</f>
        <v>Sat</v>
      </c>
      <c r="C100" s="157"/>
      <c r="D100" s="28"/>
      <c r="E100" s="86"/>
      <c r="F100" s="86"/>
      <c r="G100" s="157"/>
      <c r="H100" s="86"/>
      <c r="I100" s="158" t="str">
        <f t="shared" si="3"/>
        <v/>
      </c>
      <c r="J100" s="159" t="b">
        <f>Requests[[#This Row],[Total number home visits completed on each day]]=Requests[[#This Row],[Column1]]</f>
        <v>1</v>
      </c>
    </row>
    <row r="101" spans="1:10" x14ac:dyDescent="0.3">
      <c r="A101" s="156"/>
      <c r="B101" s="152" t="str">
        <f>TEXT(Requests[[#This Row],[Date]],"ddd")</f>
        <v>Sat</v>
      </c>
      <c r="C101" s="153"/>
      <c r="D101" s="28"/>
      <c r="E101" s="85"/>
      <c r="F101" s="85"/>
      <c r="G101" s="153"/>
      <c r="H101" s="85"/>
      <c r="I101" s="154" t="str">
        <f t="shared" si="3"/>
        <v/>
      </c>
      <c r="J101" s="155" t="b">
        <f>Requests[[#This Row],[Total number home visits completed on each day]]=Requests[[#This Row],[Column1]]</f>
        <v>1</v>
      </c>
    </row>
    <row r="102" spans="1:10" x14ac:dyDescent="0.3">
      <c r="A102" s="156"/>
      <c r="B102" s="152" t="str">
        <f>TEXT(Requests[[#This Row],[Date]],"ddd")</f>
        <v>Sat</v>
      </c>
      <c r="C102" s="153"/>
      <c r="D102" s="28"/>
      <c r="E102" s="85"/>
      <c r="F102" s="85"/>
      <c r="G102" s="153"/>
      <c r="H102" s="85"/>
      <c r="I102" s="154" t="str">
        <f t="shared" si="3"/>
        <v/>
      </c>
      <c r="J102" s="155" t="b">
        <f>Requests[[#This Row],[Total number home visits completed on each day]]=Requests[[#This Row],[Column1]]</f>
        <v>1</v>
      </c>
    </row>
    <row r="103" spans="1:10" x14ac:dyDescent="0.3">
      <c r="A103" s="156"/>
      <c r="B103" s="152" t="str">
        <f>TEXT(Requests[[#This Row],[Date]],"ddd")</f>
        <v>Sat</v>
      </c>
      <c r="C103" s="153"/>
      <c r="D103" s="28"/>
      <c r="E103" s="85"/>
      <c r="F103" s="85"/>
      <c r="G103" s="153"/>
      <c r="H103" s="85"/>
      <c r="I103" s="154" t="str">
        <f t="shared" si="3"/>
        <v/>
      </c>
      <c r="J103" s="155" t="b">
        <f>Requests[[#This Row],[Total number home visits completed on each day]]=Requests[[#This Row],[Column1]]</f>
        <v>1</v>
      </c>
    </row>
    <row r="104" spans="1:10" x14ac:dyDescent="0.3">
      <c r="A104" s="156"/>
      <c r="B104" s="152" t="str">
        <f>TEXT(Requests[[#This Row],[Date]],"ddd")</f>
        <v>Sat</v>
      </c>
      <c r="C104" s="153"/>
      <c r="D104" s="28"/>
      <c r="E104" s="85"/>
      <c r="F104" s="85"/>
      <c r="G104" s="153"/>
      <c r="H104" s="85"/>
      <c r="I104" s="154" t="str">
        <f t="shared" si="3"/>
        <v/>
      </c>
      <c r="J104" s="155" t="b">
        <f>Requests[[#This Row],[Total number home visits completed on each day]]=Requests[[#This Row],[Column1]]</f>
        <v>1</v>
      </c>
    </row>
    <row r="105" spans="1:10" x14ac:dyDescent="0.3">
      <c r="A105" s="156"/>
      <c r="B105" s="156" t="str">
        <f>TEXT(Requests[[#This Row],[Date]],"ddd")</f>
        <v>Sat</v>
      </c>
      <c r="C105" s="157"/>
      <c r="D105" s="28"/>
      <c r="E105" s="86"/>
      <c r="F105" s="86"/>
      <c r="G105" s="157"/>
      <c r="H105" s="86"/>
      <c r="I105" s="158" t="str">
        <f t="shared" si="3"/>
        <v/>
      </c>
      <c r="J105" s="159" t="b">
        <f>Requests[[#This Row],[Total number home visits completed on each day]]=Requests[[#This Row],[Column1]]</f>
        <v>1</v>
      </c>
    </row>
    <row r="106" spans="1:10" x14ac:dyDescent="0.3">
      <c r="A106" s="156"/>
      <c r="B106" s="152" t="str">
        <f>TEXT(Requests[[#This Row],[Date]],"ddd")</f>
        <v>Sat</v>
      </c>
      <c r="C106" s="153"/>
      <c r="D106" s="28"/>
      <c r="E106" s="85"/>
      <c r="F106" s="85"/>
      <c r="G106" s="153"/>
      <c r="H106" s="85"/>
      <c r="I106" s="154" t="str">
        <f t="shared" si="3"/>
        <v/>
      </c>
      <c r="J106" s="155" t="b">
        <f>Requests[[#This Row],[Total number home visits completed on each day]]=Requests[[#This Row],[Column1]]</f>
        <v>1</v>
      </c>
    </row>
    <row r="107" spans="1:10" x14ac:dyDescent="0.3">
      <c r="A107" s="156"/>
      <c r="B107" s="152" t="str">
        <f>TEXT(Requests[[#This Row],[Date]],"ddd")</f>
        <v>Sat</v>
      </c>
      <c r="C107" s="153"/>
      <c r="D107" s="28"/>
      <c r="E107" s="85"/>
      <c r="F107" s="85"/>
      <c r="G107" s="153"/>
      <c r="H107" s="85"/>
      <c r="I107" s="154" t="str">
        <f t="shared" si="3"/>
        <v/>
      </c>
      <c r="J107" s="155" t="b">
        <f>Requests[[#This Row],[Total number home visits completed on each day]]=Requests[[#This Row],[Column1]]</f>
        <v>1</v>
      </c>
    </row>
    <row r="108" spans="1:10" x14ac:dyDescent="0.3">
      <c r="A108" s="156"/>
      <c r="B108" s="152" t="str">
        <f>TEXT(Requests[[#This Row],[Date]],"ddd")</f>
        <v>Sat</v>
      </c>
      <c r="C108" s="153"/>
      <c r="D108" s="28"/>
      <c r="E108" s="85"/>
      <c r="F108" s="85"/>
      <c r="G108" s="153"/>
      <c r="H108" s="85"/>
      <c r="I108" s="154" t="str">
        <f t="shared" si="3"/>
        <v/>
      </c>
      <c r="J108" s="155" t="b">
        <f>Requests[[#This Row],[Total number home visits completed on each day]]=Requests[[#This Row],[Column1]]</f>
        <v>1</v>
      </c>
    </row>
    <row r="109" spans="1:10" x14ac:dyDescent="0.3">
      <c r="A109" s="156"/>
      <c r="B109" s="152" t="str">
        <f>TEXT(Requests[[#This Row],[Date]],"ddd")</f>
        <v>Sat</v>
      </c>
      <c r="C109" s="153"/>
      <c r="D109" s="28"/>
      <c r="E109" s="85"/>
      <c r="F109" s="85"/>
      <c r="G109" s="153"/>
      <c r="H109" s="85"/>
      <c r="I109" s="154" t="str">
        <f t="shared" si="3"/>
        <v/>
      </c>
      <c r="J109" s="155" t="b">
        <f>Requests[[#This Row],[Total number home visits completed on each day]]=Requests[[#This Row],[Column1]]</f>
        <v>1</v>
      </c>
    </row>
    <row r="110" spans="1:10" x14ac:dyDescent="0.3">
      <c r="A110" s="156"/>
      <c r="B110" s="156" t="str">
        <f>TEXT(Requests[[#This Row],[Date]],"ddd")</f>
        <v>Sat</v>
      </c>
      <c r="C110" s="157"/>
      <c r="D110" s="28"/>
      <c r="E110" s="86"/>
      <c r="F110" s="86"/>
      <c r="G110" s="157"/>
      <c r="H110" s="86"/>
      <c r="I110" s="158" t="str">
        <f t="shared" si="3"/>
        <v/>
      </c>
      <c r="J110" s="159" t="b">
        <f>Requests[[#This Row],[Total number home visits completed on each day]]=Requests[[#This Row],[Column1]]</f>
        <v>1</v>
      </c>
    </row>
    <row r="111" spans="1:10" x14ac:dyDescent="0.3">
      <c r="A111" s="156"/>
      <c r="B111" s="152" t="str">
        <f>TEXT(Requests[[#This Row],[Date]],"ddd")</f>
        <v>Sat</v>
      </c>
      <c r="C111" s="153"/>
      <c r="D111" s="28"/>
      <c r="E111" s="85"/>
      <c r="F111" s="85"/>
      <c r="G111" s="153"/>
      <c r="H111" s="85"/>
      <c r="I111" s="154" t="str">
        <f t="shared" si="3"/>
        <v/>
      </c>
      <c r="J111" s="155" t="b">
        <f>Requests[[#This Row],[Total number home visits completed on each day]]=Requests[[#This Row],[Column1]]</f>
        <v>1</v>
      </c>
    </row>
    <row r="112" spans="1:10" x14ac:dyDescent="0.3">
      <c r="A112" s="156"/>
      <c r="B112" s="152" t="str">
        <f>TEXT(Requests[[#This Row],[Date]],"ddd")</f>
        <v>Sat</v>
      </c>
      <c r="C112" s="153"/>
      <c r="D112" s="28"/>
      <c r="E112" s="85"/>
      <c r="F112" s="85"/>
      <c r="G112" s="153"/>
      <c r="H112" s="85"/>
      <c r="I112" s="154" t="str">
        <f t="shared" si="3"/>
        <v/>
      </c>
      <c r="J112" s="155" t="b">
        <f>Requests[[#This Row],[Total number home visits completed on each day]]=Requests[[#This Row],[Column1]]</f>
        <v>1</v>
      </c>
    </row>
    <row r="113" spans="1:10" x14ac:dyDescent="0.3">
      <c r="A113" s="156"/>
      <c r="B113" s="152" t="str">
        <f>TEXT(Requests[[#This Row],[Date]],"ddd")</f>
        <v>Sat</v>
      </c>
      <c r="C113" s="153"/>
      <c r="D113" s="28"/>
      <c r="E113" s="85"/>
      <c r="F113" s="85"/>
      <c r="G113" s="153"/>
      <c r="H113" s="85"/>
      <c r="I113" s="154" t="str">
        <f t="shared" si="3"/>
        <v/>
      </c>
      <c r="J113" s="155" t="b">
        <f>Requests[[#This Row],[Total number home visits completed on each day]]=Requests[[#This Row],[Column1]]</f>
        <v>1</v>
      </c>
    </row>
    <row r="114" spans="1:10" x14ac:dyDescent="0.3">
      <c r="A114" s="156"/>
      <c r="B114" s="152" t="str">
        <f>TEXT(Requests[[#This Row],[Date]],"ddd")</f>
        <v>Sat</v>
      </c>
      <c r="C114" s="153"/>
      <c r="D114" s="28"/>
      <c r="E114" s="85"/>
      <c r="F114" s="85"/>
      <c r="G114" s="153"/>
      <c r="H114" s="85"/>
      <c r="I114" s="154" t="str">
        <f t="shared" si="3"/>
        <v/>
      </c>
      <c r="J114" s="155" t="b">
        <f>Requests[[#This Row],[Total number home visits completed on each day]]=Requests[[#This Row],[Column1]]</f>
        <v>1</v>
      </c>
    </row>
    <row r="115" spans="1:10" x14ac:dyDescent="0.3">
      <c r="A115" s="156"/>
      <c r="B115" s="156" t="str">
        <f>TEXT(Requests[[#This Row],[Date]],"ddd")</f>
        <v>Sat</v>
      </c>
      <c r="C115" s="157"/>
      <c r="D115" s="28"/>
      <c r="E115" s="86"/>
      <c r="F115" s="86"/>
      <c r="G115" s="157"/>
      <c r="H115" s="86"/>
      <c r="I115" s="158" t="str">
        <f t="shared" si="3"/>
        <v/>
      </c>
      <c r="J115" s="159" t="b">
        <f>Requests[[#This Row],[Total number home visits completed on each day]]=Requests[[#This Row],[Column1]]</f>
        <v>1</v>
      </c>
    </row>
    <row r="116" spans="1:10" x14ac:dyDescent="0.3">
      <c r="A116" s="156"/>
      <c r="B116" s="152" t="str">
        <f>TEXT(Requests[[#This Row],[Date]],"ddd")</f>
        <v>Sat</v>
      </c>
      <c r="C116" s="153"/>
      <c r="D116" s="28"/>
      <c r="E116" s="85"/>
      <c r="F116" s="85"/>
      <c r="G116" s="153"/>
      <c r="H116" s="85"/>
      <c r="I116" s="154" t="str">
        <f t="shared" si="3"/>
        <v/>
      </c>
      <c r="J116" s="155" t="b">
        <f>Requests[[#This Row],[Total number home visits completed on each day]]=Requests[[#This Row],[Column1]]</f>
        <v>1</v>
      </c>
    </row>
    <row r="117" spans="1:10" x14ac:dyDescent="0.3">
      <c r="A117" s="156"/>
      <c r="B117" s="152" t="str">
        <f>TEXT(Requests[[#This Row],[Date]],"ddd")</f>
        <v>Sat</v>
      </c>
      <c r="C117" s="153"/>
      <c r="D117" s="28"/>
      <c r="E117" s="85"/>
      <c r="F117" s="85"/>
      <c r="G117" s="153"/>
      <c r="H117" s="85"/>
      <c r="I117" s="154" t="str">
        <f t="shared" si="3"/>
        <v/>
      </c>
      <c r="J117" s="155" t="b">
        <f>Requests[[#This Row],[Total number home visits completed on each day]]=Requests[[#This Row],[Column1]]</f>
        <v>1</v>
      </c>
    </row>
    <row r="118" spans="1:10" x14ac:dyDescent="0.3">
      <c r="A118" s="156"/>
      <c r="B118" s="152" t="str">
        <f>TEXT(Requests[[#This Row],[Date]],"ddd")</f>
        <v>Sat</v>
      </c>
      <c r="C118" s="153"/>
      <c r="D118" s="28"/>
      <c r="E118" s="85"/>
      <c r="F118" s="85"/>
      <c r="G118" s="153"/>
      <c r="H118" s="85"/>
      <c r="I118" s="154" t="str">
        <f t="shared" si="3"/>
        <v/>
      </c>
      <c r="J118" s="155" t="b">
        <f>Requests[[#This Row],[Total number home visits completed on each day]]=Requests[[#This Row],[Column1]]</f>
        <v>1</v>
      </c>
    </row>
    <row r="119" spans="1:10" x14ac:dyDescent="0.3">
      <c r="A119" s="27"/>
      <c r="B119" s="2" t="str">
        <f>TEXT(Requests[[#This Row],[Date]],"ddd")</f>
        <v>Sat</v>
      </c>
      <c r="C119" s="31"/>
      <c r="D119" s="28"/>
      <c r="E119" s="3"/>
      <c r="F119" s="3"/>
      <c r="G119" s="31"/>
      <c r="H119" s="3"/>
      <c r="I119" s="176" t="str">
        <f t="shared" si="3"/>
        <v/>
      </c>
      <c r="J119" s="177" t="b">
        <f>Requests[[#This Row],[Total number home visits completed on each day]]=Requests[[#This Row],[Column1]]</f>
        <v>1</v>
      </c>
    </row>
    <row r="120" spans="1:10" x14ac:dyDescent="0.3">
      <c r="A120" s="27"/>
      <c r="B120" s="27" t="str">
        <f>TEXT(Requests[[#This Row],[Date]],"ddd")</f>
        <v>Sat</v>
      </c>
      <c r="C120" s="32"/>
      <c r="D120" s="28"/>
      <c r="E120" s="28"/>
      <c r="F120" s="28"/>
      <c r="G120" s="32"/>
      <c r="H120" s="28"/>
      <c r="I120" s="178" t="str">
        <f t="shared" si="3"/>
        <v/>
      </c>
      <c r="J120" s="179" t="b">
        <f>Requests[[#This Row],[Total number home visits completed on each day]]=Requests[[#This Row],[Column1]]</f>
        <v>1</v>
      </c>
    </row>
    <row r="121" spans="1:10" x14ac:dyDescent="0.3">
      <c r="A121" s="27"/>
      <c r="B121" s="2" t="str">
        <f>TEXT(Requests[[#This Row],[Date]],"ddd")</f>
        <v>Sat</v>
      </c>
      <c r="C121" s="31"/>
      <c r="D121" s="28"/>
      <c r="E121" s="3"/>
      <c r="F121" s="3"/>
      <c r="G121" s="31"/>
      <c r="H121" s="3"/>
      <c r="I121" s="176" t="str">
        <f t="shared" si="3"/>
        <v/>
      </c>
      <c r="J121" s="177" t="b">
        <f>Requests[[#This Row],[Total number home visits completed on each day]]=Requests[[#This Row],[Column1]]</f>
        <v>1</v>
      </c>
    </row>
    <row r="122" spans="1:10" x14ac:dyDescent="0.3">
      <c r="A122" s="27"/>
      <c r="B122" s="2" t="str">
        <f>TEXT(Requests[[#This Row],[Date]],"ddd")</f>
        <v>Sat</v>
      </c>
      <c r="C122" s="31"/>
      <c r="D122" s="28"/>
      <c r="E122" s="3"/>
      <c r="F122" s="3"/>
      <c r="G122" s="31"/>
      <c r="H122" s="3"/>
      <c r="I122" s="176" t="str">
        <f t="shared" si="3"/>
        <v/>
      </c>
      <c r="J122" s="177" t="b">
        <f>Requests[[#This Row],[Total number home visits completed on each day]]=Requests[[#This Row],[Column1]]</f>
        <v>1</v>
      </c>
    </row>
    <row r="123" spans="1:10" x14ac:dyDescent="0.3">
      <c r="A123" s="27"/>
      <c r="B123" s="2" t="str">
        <f>TEXT(Requests[[#This Row],[Date]],"ddd")</f>
        <v>Sat</v>
      </c>
      <c r="C123" s="31"/>
      <c r="D123" s="28"/>
      <c r="E123" s="3"/>
      <c r="F123" s="3"/>
      <c r="G123" s="31"/>
      <c r="H123" s="3"/>
      <c r="I123" s="176" t="str">
        <f t="shared" si="3"/>
        <v/>
      </c>
      <c r="J123" s="177" t="b">
        <f>Requests[[#This Row],[Total number home visits completed on each day]]=Requests[[#This Row],[Column1]]</f>
        <v>1</v>
      </c>
    </row>
    <row r="124" spans="1:10" x14ac:dyDescent="0.3">
      <c r="A124" s="27"/>
      <c r="B124" s="2" t="str">
        <f>TEXT(Requests[[#This Row],[Date]],"ddd")</f>
        <v>Sat</v>
      </c>
      <c r="C124" s="31"/>
      <c r="D124" s="28"/>
      <c r="E124" s="3"/>
      <c r="F124" s="3"/>
      <c r="G124" s="31"/>
      <c r="H124" s="3"/>
      <c r="I124" s="176" t="str">
        <f t="shared" si="3"/>
        <v/>
      </c>
      <c r="J124" s="177" t="b">
        <f>Requests[[#This Row],[Total number home visits completed on each day]]=Requests[[#This Row],[Column1]]</f>
        <v>1</v>
      </c>
    </row>
    <row r="125" spans="1:10" x14ac:dyDescent="0.3">
      <c r="A125" s="27"/>
      <c r="B125" s="27" t="str">
        <f>TEXT(Requests[[#This Row],[Date]],"ddd")</f>
        <v>Sat</v>
      </c>
      <c r="C125" s="32"/>
      <c r="D125" s="28"/>
      <c r="E125" s="28"/>
      <c r="F125" s="28"/>
      <c r="G125" s="32"/>
      <c r="H125" s="28"/>
      <c r="I125" s="178" t="str">
        <f t="shared" si="3"/>
        <v/>
      </c>
      <c r="J125" s="179" t="b">
        <f>Requests[[#This Row],[Total number home visits completed on each day]]=Requests[[#This Row],[Column1]]</f>
        <v>1</v>
      </c>
    </row>
    <row r="126" spans="1:10" x14ac:dyDescent="0.3">
      <c r="A126" s="27"/>
      <c r="B126" s="2" t="str">
        <f>TEXT(Requests[[#This Row],[Date]],"ddd")</f>
        <v>Sat</v>
      </c>
      <c r="C126" s="31"/>
      <c r="D126" s="28"/>
      <c r="E126" s="3"/>
      <c r="F126" s="3"/>
      <c r="G126" s="31"/>
      <c r="H126" s="3"/>
      <c r="I126" s="176" t="str">
        <f t="shared" si="3"/>
        <v/>
      </c>
      <c r="J126" s="177" t="b">
        <f>Requests[[#This Row],[Total number home visits completed on each day]]=Requests[[#This Row],[Column1]]</f>
        <v>1</v>
      </c>
    </row>
    <row r="127" spans="1:10" x14ac:dyDescent="0.3">
      <c r="A127" s="27"/>
      <c r="B127" s="2" t="str">
        <f>TEXT(Requests[[#This Row],[Date]],"ddd")</f>
        <v>Sat</v>
      </c>
      <c r="C127" s="31"/>
      <c r="D127" s="28"/>
      <c r="E127" s="3"/>
      <c r="F127" s="3"/>
      <c r="G127" s="31"/>
      <c r="H127" s="3"/>
      <c r="I127" s="176" t="str">
        <f t="shared" si="3"/>
        <v/>
      </c>
      <c r="J127" s="177" t="b">
        <f>Requests[[#This Row],[Total number home visits completed on each day]]=Requests[[#This Row],[Column1]]</f>
        <v>1</v>
      </c>
    </row>
    <row r="128" spans="1:10" x14ac:dyDescent="0.3">
      <c r="A128" s="152"/>
      <c r="B128" s="152" t="str">
        <f>TEXT(Requests[[#This Row],[Date]],"ddd")</f>
        <v>Sat</v>
      </c>
      <c r="C128" s="153"/>
      <c r="D128" s="85"/>
      <c r="E128" s="85"/>
      <c r="F128" s="85"/>
      <c r="G128" s="153"/>
      <c r="H128" s="85"/>
      <c r="I128" s="154" t="str">
        <f t="shared" si="3"/>
        <v/>
      </c>
      <c r="J128" s="155" t="b">
        <f>Requests[[#This Row],[Total number home visits completed on each day]]=Requests[[#This Row],[Column1]]</f>
        <v>1</v>
      </c>
    </row>
    <row r="129" spans="1:10" x14ac:dyDescent="0.3">
      <c r="A129" s="152"/>
      <c r="B129" s="152" t="str">
        <f>TEXT(Requests[[#This Row],[Date]],"ddd")</f>
        <v>Sat</v>
      </c>
      <c r="C129" s="153"/>
      <c r="D129" s="85"/>
      <c r="E129" s="85"/>
      <c r="F129" s="85"/>
      <c r="G129" s="153"/>
      <c r="H129" s="85"/>
      <c r="I129" s="154" t="str">
        <f t="shared" si="3"/>
        <v/>
      </c>
      <c r="J129" s="155" t="b">
        <f>Requests[[#This Row],[Total number home visits completed on each day]]=Requests[[#This Row],[Column1]]</f>
        <v>1</v>
      </c>
    </row>
    <row r="130" spans="1:10" x14ac:dyDescent="0.3">
      <c r="A130" s="152"/>
      <c r="B130" s="152"/>
      <c r="C130" s="153"/>
      <c r="D130" s="85"/>
      <c r="E130" s="85"/>
      <c r="F130" s="85"/>
      <c r="G130" s="85"/>
      <c r="H130" s="85"/>
      <c r="I130" s="186"/>
      <c r="J130" s="155"/>
    </row>
    <row r="131" spans="1:10" x14ac:dyDescent="0.3">
      <c r="A131" s="152"/>
      <c r="B131" s="152"/>
      <c r="C131" s="153"/>
      <c r="D131" s="85"/>
      <c r="E131" s="85"/>
      <c r="F131" s="85"/>
      <c r="G131" s="153"/>
      <c r="H131" s="85"/>
      <c r="I131" s="154"/>
      <c r="J131" s="155"/>
    </row>
    <row r="132" spans="1:10" x14ac:dyDescent="0.3">
      <c r="A132" s="156"/>
      <c r="B132" s="156"/>
      <c r="C132" s="157"/>
      <c r="D132" s="86"/>
      <c r="E132" s="86"/>
      <c r="F132" s="86"/>
      <c r="G132" s="157"/>
      <c r="H132" s="86"/>
      <c r="I132" s="158"/>
      <c r="J132" s="159"/>
    </row>
  </sheetData>
  <mergeCells count="1">
    <mergeCell ref="A1:I1"/>
  </mergeCells>
  <conditionalFormatting sqref="A4:J132">
    <cfRule type="expression" dxfId="42" priority="1">
      <formula>COUNTIF($A4:$H4,"")&gt;0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75"/>
  <sheetViews>
    <sheetView topLeftCell="A214" zoomScale="66" workbookViewId="0">
      <selection activeCell="F250" sqref="F250"/>
    </sheetView>
  </sheetViews>
  <sheetFormatPr defaultColWidth="8.7265625" defaultRowHeight="14" x14ac:dyDescent="0.3"/>
  <cols>
    <col min="1" max="1" width="5.26953125" style="8" customWidth="1"/>
    <col min="2" max="2" width="18.453125" style="8" customWidth="1"/>
    <col min="3" max="3" width="9.26953125" style="8" customWidth="1"/>
    <col min="4" max="4" width="21.7265625" style="8" customWidth="1"/>
    <col min="5" max="5" width="25" style="8" customWidth="1"/>
    <col min="6" max="6" width="52.453125" style="8" customWidth="1"/>
    <col min="7" max="7" width="59.81640625" style="8" customWidth="1"/>
    <col min="8" max="8" width="43.1796875" style="5" customWidth="1"/>
    <col min="9" max="9" width="9.81640625" style="5" bestFit="1" customWidth="1"/>
    <col min="10" max="10" width="17.1796875" style="5" customWidth="1"/>
    <col min="11" max="16384" width="8.7265625" style="5"/>
  </cols>
  <sheetData>
    <row r="1" spans="1:12" x14ac:dyDescent="0.3">
      <c r="A1" s="201" t="s">
        <v>25</v>
      </c>
      <c r="B1" s="201"/>
      <c r="C1" s="201"/>
      <c r="D1" s="201"/>
      <c r="E1" s="201"/>
      <c r="F1" s="201"/>
      <c r="G1" s="201"/>
      <c r="H1" s="201"/>
    </row>
    <row r="2" spans="1:12" x14ac:dyDescent="0.3">
      <c r="K2" s="11">
        <f>COUNT(B141:B284)</f>
        <v>107</v>
      </c>
    </row>
    <row r="3" spans="1:12" s="22" customFormat="1" ht="30" customHeight="1" x14ac:dyDescent="0.35">
      <c r="A3" s="25" t="s">
        <v>26</v>
      </c>
      <c r="B3" s="25" t="s">
        <v>20</v>
      </c>
      <c r="C3" s="25" t="s">
        <v>40</v>
      </c>
      <c r="D3" s="25" t="s">
        <v>27</v>
      </c>
      <c r="E3" s="25" t="s">
        <v>28</v>
      </c>
      <c r="F3" s="25" t="s">
        <v>29</v>
      </c>
      <c r="G3" s="25" t="s">
        <v>125</v>
      </c>
      <c r="H3" s="26" t="s">
        <v>31</v>
      </c>
    </row>
    <row r="4" spans="1:12" s="22" customFormat="1" x14ac:dyDescent="0.3">
      <c r="A4" s="6">
        <v>1</v>
      </c>
      <c r="B4" s="7">
        <v>44473</v>
      </c>
      <c r="C4" s="7" t="str">
        <f>TEXT(Visits[[#This Row],[Date]],"ddd")</f>
        <v>Mon</v>
      </c>
      <c r="D4" s="6" t="s">
        <v>32</v>
      </c>
      <c r="E4" s="6" t="s">
        <v>33</v>
      </c>
      <c r="F4" s="6" t="s">
        <v>34</v>
      </c>
      <c r="G4" s="6" t="s">
        <v>34</v>
      </c>
      <c r="H4" s="24"/>
    </row>
    <row r="5" spans="1:12" s="22" customFormat="1" x14ac:dyDescent="0.3">
      <c r="A5" s="6">
        <v>2</v>
      </c>
      <c r="B5" s="7">
        <v>44473</v>
      </c>
      <c r="C5" s="7" t="str">
        <f>TEXT(Visits[[#This Row],[Date]],"ddd")</f>
        <v>Mon</v>
      </c>
      <c r="D5" s="6" t="s">
        <v>32</v>
      </c>
      <c r="E5" s="6" t="s">
        <v>34</v>
      </c>
      <c r="F5" s="6" t="s">
        <v>34</v>
      </c>
      <c r="G5" s="6" t="s">
        <v>34</v>
      </c>
      <c r="H5" s="24"/>
    </row>
    <row r="6" spans="1:12" x14ac:dyDescent="0.3">
      <c r="A6" s="6">
        <v>3</v>
      </c>
      <c r="B6" s="7">
        <v>44473</v>
      </c>
      <c r="C6" s="7" t="str">
        <f>TEXT(Visits[[#This Row],[Date]],"ddd")</f>
        <v>Mon</v>
      </c>
      <c r="D6" s="6" t="s">
        <v>32</v>
      </c>
      <c r="E6" s="6" t="s">
        <v>174</v>
      </c>
      <c r="F6" s="6" t="s">
        <v>34</v>
      </c>
      <c r="G6" s="6" t="s">
        <v>34</v>
      </c>
      <c r="H6" s="24"/>
      <c r="L6" s="10"/>
    </row>
    <row r="7" spans="1:12" x14ac:dyDescent="0.3">
      <c r="A7" s="160">
        <v>4</v>
      </c>
      <c r="B7" s="7">
        <v>44473</v>
      </c>
      <c r="C7" s="7" t="str">
        <f>TEXT(Visits[[#This Row],[Date]],"ddd")</f>
        <v>Mon</v>
      </c>
      <c r="D7" s="6" t="s">
        <v>32</v>
      </c>
      <c r="E7" s="6" t="s">
        <v>34</v>
      </c>
      <c r="F7" s="6" t="s">
        <v>33</v>
      </c>
      <c r="G7" s="6" t="s">
        <v>33</v>
      </c>
      <c r="H7" s="24"/>
      <c r="L7" s="10"/>
    </row>
    <row r="8" spans="1:12" x14ac:dyDescent="0.3">
      <c r="A8" s="160">
        <v>5</v>
      </c>
      <c r="B8" s="7">
        <v>44474</v>
      </c>
      <c r="C8" s="7" t="str">
        <f>TEXT(Visits[[#This Row],[Date]],"ddd")</f>
        <v>Tue</v>
      </c>
      <c r="D8" s="6" t="s">
        <v>32</v>
      </c>
      <c r="E8" s="6" t="s">
        <v>33</v>
      </c>
      <c r="F8" s="6" t="s">
        <v>33</v>
      </c>
      <c r="G8" s="6" t="s">
        <v>34</v>
      </c>
      <c r="H8" s="24"/>
      <c r="L8" s="10"/>
    </row>
    <row r="9" spans="1:12" x14ac:dyDescent="0.3">
      <c r="A9" s="160">
        <v>6</v>
      </c>
      <c r="B9" s="7">
        <v>44474</v>
      </c>
      <c r="C9" s="7" t="str">
        <f>TEXT(Visits[[#This Row],[Date]],"ddd")</f>
        <v>Tue</v>
      </c>
      <c r="D9" s="6" t="s">
        <v>32</v>
      </c>
      <c r="E9" s="6" t="s">
        <v>33</v>
      </c>
      <c r="F9" s="6" t="s">
        <v>34</v>
      </c>
      <c r="G9" s="6" t="s">
        <v>34</v>
      </c>
      <c r="H9" s="24"/>
      <c r="L9" s="10"/>
    </row>
    <row r="10" spans="1:12" x14ac:dyDescent="0.3">
      <c r="A10" s="160">
        <v>7</v>
      </c>
      <c r="B10" s="7">
        <v>44474</v>
      </c>
      <c r="C10" s="7" t="str">
        <f>TEXT(Visits[[#This Row],[Date]],"ddd")</f>
        <v>Tue</v>
      </c>
      <c r="D10" s="6" t="s">
        <v>32</v>
      </c>
      <c r="E10" s="6" t="s">
        <v>33</v>
      </c>
      <c r="F10" s="6" t="s">
        <v>34</v>
      </c>
      <c r="G10" s="6" t="s">
        <v>34</v>
      </c>
      <c r="H10" s="24"/>
      <c r="L10" s="10"/>
    </row>
    <row r="11" spans="1:12" x14ac:dyDescent="0.3">
      <c r="A11" s="160">
        <v>8</v>
      </c>
      <c r="B11" s="7">
        <v>44474</v>
      </c>
      <c r="C11" s="7" t="str">
        <f>TEXT(Visits[[#This Row],[Date]],"ddd")</f>
        <v>Tue</v>
      </c>
      <c r="D11" s="6" t="s">
        <v>32</v>
      </c>
      <c r="E11" s="6" t="s">
        <v>34</v>
      </c>
      <c r="F11" s="6" t="s">
        <v>33</v>
      </c>
      <c r="G11" s="6" t="s">
        <v>34</v>
      </c>
      <c r="H11" s="24"/>
      <c r="L11" s="10"/>
    </row>
    <row r="12" spans="1:12" x14ac:dyDescent="0.3">
      <c r="A12" s="160">
        <v>9</v>
      </c>
      <c r="B12" s="7">
        <v>44475</v>
      </c>
      <c r="C12" s="7" t="str">
        <f>TEXT(Visits[[#This Row],[Date]],"ddd")</f>
        <v>Wed</v>
      </c>
      <c r="D12" s="6" t="s">
        <v>32</v>
      </c>
      <c r="E12" s="6" t="s">
        <v>33</v>
      </c>
      <c r="F12" s="6" t="s">
        <v>34</v>
      </c>
      <c r="G12" s="6" t="s">
        <v>34</v>
      </c>
      <c r="H12" s="24"/>
      <c r="L12" s="10"/>
    </row>
    <row r="13" spans="1:12" x14ac:dyDescent="0.3">
      <c r="A13" s="160">
        <v>10</v>
      </c>
      <c r="B13" s="7">
        <v>44475</v>
      </c>
      <c r="C13" s="7" t="str">
        <f>TEXT(Visits[[#This Row],[Date]],"ddd")</f>
        <v>Wed</v>
      </c>
      <c r="D13" s="6" t="s">
        <v>35</v>
      </c>
      <c r="E13" s="6" t="s">
        <v>34</v>
      </c>
      <c r="F13" s="6" t="s">
        <v>34</v>
      </c>
      <c r="G13" s="6" t="s">
        <v>34</v>
      </c>
      <c r="H13" s="24"/>
      <c r="L13" s="10"/>
    </row>
    <row r="14" spans="1:12" x14ac:dyDescent="0.3">
      <c r="A14" s="160">
        <v>11</v>
      </c>
      <c r="B14" s="7">
        <v>44475</v>
      </c>
      <c r="C14" s="7" t="str">
        <f>TEXT(Visits[[#This Row],[Date]],"ddd")</f>
        <v>Wed</v>
      </c>
      <c r="D14" s="6" t="s">
        <v>36</v>
      </c>
      <c r="E14" s="6" t="s">
        <v>174</v>
      </c>
      <c r="F14" s="6" t="s">
        <v>34</v>
      </c>
      <c r="G14" s="6" t="s">
        <v>33</v>
      </c>
      <c r="H14" s="24"/>
      <c r="L14" s="10"/>
    </row>
    <row r="15" spans="1:12" x14ac:dyDescent="0.3">
      <c r="A15" s="160">
        <v>12</v>
      </c>
      <c r="B15" s="7">
        <v>44475</v>
      </c>
      <c r="C15" s="7" t="str">
        <f>TEXT(Visits[[#This Row],[Date]],"ddd")</f>
        <v>Wed</v>
      </c>
      <c r="D15" s="6" t="s">
        <v>32</v>
      </c>
      <c r="E15" s="6" t="s">
        <v>34</v>
      </c>
      <c r="F15" s="6" t="s">
        <v>34</v>
      </c>
      <c r="G15" s="6" t="s">
        <v>34</v>
      </c>
      <c r="H15" s="24"/>
      <c r="L15" s="10"/>
    </row>
    <row r="16" spans="1:12" x14ac:dyDescent="0.3">
      <c r="A16" s="160">
        <v>13</v>
      </c>
      <c r="B16" s="7">
        <v>44475</v>
      </c>
      <c r="C16" s="7" t="str">
        <f>TEXT(Visits[[#This Row],[Date]],"ddd")</f>
        <v>Wed</v>
      </c>
      <c r="D16" s="6" t="s">
        <v>32</v>
      </c>
      <c r="E16" s="6" t="s">
        <v>33</v>
      </c>
      <c r="F16" s="6" t="s">
        <v>34</v>
      </c>
      <c r="G16" s="6" t="s">
        <v>34</v>
      </c>
      <c r="H16" s="24"/>
      <c r="L16" s="10"/>
    </row>
    <row r="17" spans="1:12" x14ac:dyDescent="0.3">
      <c r="A17" s="160">
        <v>14</v>
      </c>
      <c r="B17" s="7">
        <v>44475</v>
      </c>
      <c r="C17" s="7" t="str">
        <f>TEXT(Visits[[#This Row],[Date]],"ddd")</f>
        <v>Wed</v>
      </c>
      <c r="D17" s="6" t="s">
        <v>32</v>
      </c>
      <c r="E17" s="6" t="s">
        <v>33</v>
      </c>
      <c r="F17" s="6" t="s">
        <v>33</v>
      </c>
      <c r="G17" s="6" t="s">
        <v>34</v>
      </c>
      <c r="H17" s="24"/>
      <c r="L17" s="10"/>
    </row>
    <row r="18" spans="1:12" x14ac:dyDescent="0.3">
      <c r="A18" s="160">
        <v>15</v>
      </c>
      <c r="B18" s="7">
        <v>44475</v>
      </c>
      <c r="C18" s="7" t="str">
        <f>TEXT(Visits[[#This Row],[Date]],"ddd")</f>
        <v>Wed</v>
      </c>
      <c r="D18" s="6" t="s">
        <v>32</v>
      </c>
      <c r="E18" s="6" t="s">
        <v>33</v>
      </c>
      <c r="F18" s="6" t="s">
        <v>34</v>
      </c>
      <c r="G18" s="6" t="s">
        <v>34</v>
      </c>
      <c r="H18" s="24"/>
      <c r="L18" s="10"/>
    </row>
    <row r="19" spans="1:12" x14ac:dyDescent="0.3">
      <c r="A19" s="160">
        <v>16</v>
      </c>
      <c r="B19" s="7">
        <v>44476</v>
      </c>
      <c r="C19" s="7" t="str">
        <f>TEXT(Visits[[#This Row],[Date]],"ddd")</f>
        <v>Thu</v>
      </c>
      <c r="D19" s="6" t="s">
        <v>32</v>
      </c>
      <c r="E19" s="6" t="s">
        <v>34</v>
      </c>
      <c r="F19" s="6" t="s">
        <v>34</v>
      </c>
      <c r="G19" s="6" t="s">
        <v>34</v>
      </c>
      <c r="H19" s="24"/>
      <c r="L19" s="10"/>
    </row>
    <row r="20" spans="1:12" x14ac:dyDescent="0.3">
      <c r="A20" s="160">
        <v>17</v>
      </c>
      <c r="B20" s="7">
        <v>44476</v>
      </c>
      <c r="C20" s="7" t="str">
        <f>TEXT(Visits[[#This Row],[Date]],"ddd")</f>
        <v>Thu</v>
      </c>
      <c r="D20" s="6" t="s">
        <v>32</v>
      </c>
      <c r="E20" s="6" t="s">
        <v>174</v>
      </c>
      <c r="F20" s="6" t="s">
        <v>33</v>
      </c>
      <c r="G20" s="6" t="s">
        <v>34</v>
      </c>
      <c r="H20" s="24"/>
      <c r="L20" s="10"/>
    </row>
    <row r="21" spans="1:12" x14ac:dyDescent="0.3">
      <c r="A21" s="160">
        <v>18</v>
      </c>
      <c r="B21" s="7">
        <v>44476</v>
      </c>
      <c r="C21" s="7" t="str">
        <f>TEXT(Visits[[#This Row],[Date]],"ddd")</f>
        <v>Thu</v>
      </c>
      <c r="D21" s="6" t="s">
        <v>32</v>
      </c>
      <c r="E21" s="6" t="s">
        <v>34</v>
      </c>
      <c r="F21" s="6" t="s">
        <v>34</v>
      </c>
      <c r="G21" s="6" t="s">
        <v>34</v>
      </c>
      <c r="H21" s="24"/>
      <c r="L21" s="10"/>
    </row>
    <row r="22" spans="1:12" x14ac:dyDescent="0.3">
      <c r="A22" s="160">
        <v>19</v>
      </c>
      <c r="B22" s="7">
        <v>44476</v>
      </c>
      <c r="C22" s="7" t="str">
        <f>TEXT(Visits[[#This Row],[Date]],"ddd")</f>
        <v>Thu</v>
      </c>
      <c r="D22" s="6" t="s">
        <v>32</v>
      </c>
      <c r="E22" s="6" t="s">
        <v>33</v>
      </c>
      <c r="F22" s="6" t="s">
        <v>34</v>
      </c>
      <c r="G22" s="6" t="s">
        <v>34</v>
      </c>
      <c r="H22" s="24"/>
      <c r="L22" s="10"/>
    </row>
    <row r="23" spans="1:12" x14ac:dyDescent="0.3">
      <c r="A23" s="160">
        <v>20</v>
      </c>
      <c r="B23" s="7">
        <v>44476</v>
      </c>
      <c r="C23" s="7" t="str">
        <f>TEXT(Visits[[#This Row],[Date]],"ddd")</f>
        <v>Thu</v>
      </c>
      <c r="D23" s="6" t="s">
        <v>32</v>
      </c>
      <c r="E23" s="6" t="s">
        <v>33</v>
      </c>
      <c r="F23" s="6" t="s">
        <v>34</v>
      </c>
      <c r="G23" s="6" t="s">
        <v>33</v>
      </c>
      <c r="H23" s="24"/>
      <c r="L23" s="10"/>
    </row>
    <row r="24" spans="1:12" x14ac:dyDescent="0.3">
      <c r="A24" s="160">
        <v>21</v>
      </c>
      <c r="B24" s="7">
        <v>44477</v>
      </c>
      <c r="C24" s="7" t="str">
        <f>TEXT(Visits[[#This Row],[Date]],"ddd")</f>
        <v>Fri</v>
      </c>
      <c r="D24" s="6" t="s">
        <v>32</v>
      </c>
      <c r="E24" s="6" t="s">
        <v>33</v>
      </c>
      <c r="F24" s="6" t="s">
        <v>34</v>
      </c>
      <c r="G24" s="6" t="s">
        <v>34</v>
      </c>
      <c r="H24" s="24"/>
      <c r="L24" s="10"/>
    </row>
    <row r="25" spans="1:12" x14ac:dyDescent="0.3">
      <c r="A25" s="160">
        <v>22</v>
      </c>
      <c r="B25" s="7">
        <v>44477</v>
      </c>
      <c r="C25" s="7" t="str">
        <f>TEXT(Visits[[#This Row],[Date]],"ddd")</f>
        <v>Fri</v>
      </c>
      <c r="D25" s="6" t="s">
        <v>36</v>
      </c>
      <c r="E25" s="6" t="s">
        <v>34</v>
      </c>
      <c r="F25" s="6" t="s">
        <v>33</v>
      </c>
      <c r="G25" s="6" t="s">
        <v>34</v>
      </c>
      <c r="H25" s="24"/>
      <c r="L25" s="10"/>
    </row>
    <row r="26" spans="1:12" x14ac:dyDescent="0.3">
      <c r="A26" s="160">
        <v>23</v>
      </c>
      <c r="B26" s="7">
        <v>44477</v>
      </c>
      <c r="C26" s="7" t="str">
        <f>TEXT(Visits[[#This Row],[Date]],"ddd")</f>
        <v>Fri</v>
      </c>
      <c r="D26" s="6" t="s">
        <v>32</v>
      </c>
      <c r="E26" s="6" t="s">
        <v>33</v>
      </c>
      <c r="F26" s="6" t="s">
        <v>33</v>
      </c>
      <c r="G26" s="6" t="s">
        <v>34</v>
      </c>
      <c r="H26" s="24"/>
      <c r="L26" s="10"/>
    </row>
    <row r="27" spans="1:12" x14ac:dyDescent="0.3">
      <c r="A27" s="160">
        <v>24</v>
      </c>
      <c r="B27" s="7">
        <v>44477</v>
      </c>
      <c r="C27" s="7" t="str">
        <f>TEXT(Visits[[#This Row],[Date]],"ddd")</f>
        <v>Fri</v>
      </c>
      <c r="D27" s="6" t="s">
        <v>32</v>
      </c>
      <c r="E27" s="6" t="s">
        <v>34</v>
      </c>
      <c r="F27" s="6" t="s">
        <v>34</v>
      </c>
      <c r="G27" s="6" t="s">
        <v>34</v>
      </c>
      <c r="H27" s="24"/>
      <c r="L27" s="10"/>
    </row>
    <row r="28" spans="1:12" x14ac:dyDescent="0.3">
      <c r="A28" s="160">
        <v>25</v>
      </c>
      <c r="B28" s="7">
        <v>44477</v>
      </c>
      <c r="C28" s="7" t="str">
        <f>TEXT(Visits[[#This Row],[Date]],"ddd")</f>
        <v>Fri</v>
      </c>
      <c r="D28" s="6" t="s">
        <v>32</v>
      </c>
      <c r="E28" s="6" t="s">
        <v>174</v>
      </c>
      <c r="F28" s="6" t="s">
        <v>34</v>
      </c>
      <c r="G28" s="6" t="s">
        <v>34</v>
      </c>
      <c r="H28" s="24"/>
      <c r="L28" s="10"/>
    </row>
    <row r="29" spans="1:12" x14ac:dyDescent="0.3">
      <c r="A29" s="160">
        <v>26</v>
      </c>
      <c r="B29" s="7">
        <v>44477</v>
      </c>
      <c r="C29" s="7" t="str">
        <f>TEXT(Visits[[#This Row],[Date]],"ddd")</f>
        <v>Fri</v>
      </c>
      <c r="D29" s="6" t="s">
        <v>32</v>
      </c>
      <c r="E29" s="6" t="s">
        <v>34</v>
      </c>
      <c r="F29" s="6" t="s">
        <v>33</v>
      </c>
      <c r="G29" s="6" t="s">
        <v>33</v>
      </c>
      <c r="H29" s="24"/>
      <c r="L29" s="10"/>
    </row>
    <row r="30" spans="1:12" x14ac:dyDescent="0.3">
      <c r="A30" s="160">
        <v>27</v>
      </c>
      <c r="B30" s="7">
        <v>44481</v>
      </c>
      <c r="C30" s="7" t="str">
        <f>TEXT(Visits[[#This Row],[Date]],"ddd")</f>
        <v>Tue</v>
      </c>
      <c r="D30" s="6" t="s">
        <v>32</v>
      </c>
      <c r="E30" s="6" t="s">
        <v>33</v>
      </c>
      <c r="F30" s="6" t="s">
        <v>34</v>
      </c>
      <c r="G30" s="6" t="s">
        <v>34</v>
      </c>
      <c r="H30" s="24"/>
      <c r="L30" s="10"/>
    </row>
    <row r="31" spans="1:12" x14ac:dyDescent="0.3">
      <c r="A31" s="160">
        <v>28</v>
      </c>
      <c r="B31" s="7">
        <v>44481</v>
      </c>
      <c r="C31" s="7" t="str">
        <f>TEXT(Visits[[#This Row],[Date]],"ddd")</f>
        <v>Tue</v>
      </c>
      <c r="D31" s="6" t="s">
        <v>32</v>
      </c>
      <c r="E31" s="6" t="s">
        <v>33</v>
      </c>
      <c r="F31" s="6" t="s">
        <v>34</v>
      </c>
      <c r="G31" s="6" t="s">
        <v>34</v>
      </c>
      <c r="H31" s="24"/>
      <c r="L31" s="10"/>
    </row>
    <row r="32" spans="1:12" x14ac:dyDescent="0.3">
      <c r="A32" s="160">
        <v>29</v>
      </c>
      <c r="B32" s="7">
        <v>44481</v>
      </c>
      <c r="C32" s="7" t="str">
        <f>TEXT(Visits[[#This Row],[Date]],"ddd")</f>
        <v>Tue</v>
      </c>
      <c r="D32" s="6" t="s">
        <v>32</v>
      </c>
      <c r="E32" s="6" t="s">
        <v>33</v>
      </c>
      <c r="F32" s="6" t="s">
        <v>34</v>
      </c>
      <c r="G32" s="6" t="s">
        <v>34</v>
      </c>
      <c r="H32" s="24"/>
    </row>
    <row r="33" spans="1:8" x14ac:dyDescent="0.3">
      <c r="A33" s="160">
        <v>30</v>
      </c>
      <c r="B33" s="7">
        <v>44482</v>
      </c>
      <c r="C33" s="7" t="str">
        <f>TEXT(Visits[[#This Row],[Date]],"ddd")</f>
        <v>Wed</v>
      </c>
      <c r="D33" s="6" t="s">
        <v>32</v>
      </c>
      <c r="E33" s="6" t="s">
        <v>34</v>
      </c>
      <c r="F33" s="6" t="s">
        <v>34</v>
      </c>
      <c r="G33" s="6" t="s">
        <v>34</v>
      </c>
      <c r="H33" s="24"/>
    </row>
    <row r="34" spans="1:8" x14ac:dyDescent="0.3">
      <c r="A34" s="160">
        <v>31</v>
      </c>
      <c r="B34" s="7">
        <v>44482</v>
      </c>
      <c r="C34" s="7" t="str">
        <f>TEXT(Visits[[#This Row],[Date]],"ddd")</f>
        <v>Wed</v>
      </c>
      <c r="D34" s="6" t="s">
        <v>32</v>
      </c>
      <c r="E34" s="6" t="s">
        <v>174</v>
      </c>
      <c r="F34" s="6" t="s">
        <v>33</v>
      </c>
      <c r="G34" s="6" t="s">
        <v>34</v>
      </c>
      <c r="H34" s="24"/>
    </row>
    <row r="35" spans="1:8" x14ac:dyDescent="0.3">
      <c r="A35" s="160">
        <v>32</v>
      </c>
      <c r="B35" s="7">
        <v>44483</v>
      </c>
      <c r="C35" s="7" t="str">
        <f>TEXT(Visits[[#This Row],[Date]],"ddd")</f>
        <v>Thu</v>
      </c>
      <c r="D35" s="6" t="s">
        <v>32</v>
      </c>
      <c r="E35" s="6" t="s">
        <v>34</v>
      </c>
      <c r="F35" s="6" t="s">
        <v>33</v>
      </c>
      <c r="G35" s="6" t="s">
        <v>34</v>
      </c>
      <c r="H35" s="24"/>
    </row>
    <row r="36" spans="1:8" x14ac:dyDescent="0.3">
      <c r="A36" s="160">
        <v>33</v>
      </c>
      <c r="B36" s="7">
        <v>44484</v>
      </c>
      <c r="C36" s="7" t="str">
        <f>TEXT(Visits[[#This Row],[Date]],"ddd")</f>
        <v>Fri</v>
      </c>
      <c r="D36" s="6" t="s">
        <v>32</v>
      </c>
      <c r="E36" s="6" t="s">
        <v>33</v>
      </c>
      <c r="F36" s="6" t="s">
        <v>34</v>
      </c>
      <c r="G36" s="6" t="s">
        <v>34</v>
      </c>
      <c r="H36" s="24"/>
    </row>
    <row r="37" spans="1:8" x14ac:dyDescent="0.3">
      <c r="A37" s="160">
        <v>34</v>
      </c>
      <c r="B37" s="7">
        <v>44487</v>
      </c>
      <c r="C37" s="7" t="str">
        <f>TEXT(Visits[[#This Row],[Date]],"ddd")</f>
        <v>Mon</v>
      </c>
      <c r="D37" s="6" t="s">
        <v>32</v>
      </c>
      <c r="E37" s="6" t="s">
        <v>33</v>
      </c>
      <c r="F37" s="6" t="s">
        <v>34</v>
      </c>
      <c r="G37" s="6" t="s">
        <v>34</v>
      </c>
      <c r="H37" s="24"/>
    </row>
    <row r="38" spans="1:8" x14ac:dyDescent="0.3">
      <c r="A38" s="160">
        <v>35</v>
      </c>
      <c r="B38" s="7">
        <v>44487</v>
      </c>
      <c r="C38" s="7" t="str">
        <f>TEXT(Visits[[#This Row],[Date]],"ddd")</f>
        <v>Mon</v>
      </c>
      <c r="D38" s="6" t="s">
        <v>32</v>
      </c>
      <c r="E38" s="6" t="s">
        <v>33</v>
      </c>
      <c r="F38" s="6" t="s">
        <v>34</v>
      </c>
      <c r="G38" s="6" t="s">
        <v>34</v>
      </c>
      <c r="H38" s="24"/>
    </row>
    <row r="39" spans="1:8" x14ac:dyDescent="0.3">
      <c r="A39" s="160">
        <v>36</v>
      </c>
      <c r="B39" s="7">
        <v>44488</v>
      </c>
      <c r="C39" s="7" t="str">
        <f>TEXT(Visits[[#This Row],[Date]],"ddd")</f>
        <v>Tue</v>
      </c>
      <c r="D39" s="6" t="s">
        <v>32</v>
      </c>
      <c r="E39" s="6" t="s">
        <v>34</v>
      </c>
      <c r="F39" s="6" t="s">
        <v>33</v>
      </c>
      <c r="G39" s="6" t="s">
        <v>33</v>
      </c>
      <c r="H39" s="24"/>
    </row>
    <row r="40" spans="1:8" x14ac:dyDescent="0.3">
      <c r="A40" s="160">
        <v>37</v>
      </c>
      <c r="B40" s="7">
        <v>44488</v>
      </c>
      <c r="C40" s="7" t="str">
        <f>TEXT(Visits[[#This Row],[Date]],"ddd")</f>
        <v>Tue</v>
      </c>
      <c r="D40" s="6" t="s">
        <v>32</v>
      </c>
      <c r="E40" s="6" t="s">
        <v>33</v>
      </c>
      <c r="F40" s="6" t="s">
        <v>34</v>
      </c>
      <c r="G40" s="6" t="s">
        <v>34</v>
      </c>
      <c r="H40" s="24"/>
    </row>
    <row r="41" spans="1:8" x14ac:dyDescent="0.3">
      <c r="A41" s="160">
        <v>38</v>
      </c>
      <c r="B41" s="7">
        <v>44488</v>
      </c>
      <c r="C41" s="7" t="str">
        <f>TEXT(Visits[[#This Row],[Date]],"ddd")</f>
        <v>Tue</v>
      </c>
      <c r="D41" s="6" t="s">
        <v>36</v>
      </c>
      <c r="E41" s="6" t="s">
        <v>34</v>
      </c>
      <c r="F41" s="6" t="s">
        <v>34</v>
      </c>
      <c r="G41" s="6" t="s">
        <v>34</v>
      </c>
      <c r="H41" s="24"/>
    </row>
    <row r="42" spans="1:8" x14ac:dyDescent="0.3">
      <c r="A42" s="160">
        <v>39</v>
      </c>
      <c r="B42" s="7">
        <v>44488</v>
      </c>
      <c r="C42" s="7" t="str">
        <f>TEXT(Visits[[#This Row],[Date]],"ddd")</f>
        <v>Tue</v>
      </c>
      <c r="D42" s="6" t="s">
        <v>32</v>
      </c>
      <c r="E42" s="6" t="s">
        <v>174</v>
      </c>
      <c r="F42" s="6" t="s">
        <v>34</v>
      </c>
      <c r="G42" s="6" t="s">
        <v>34</v>
      </c>
      <c r="H42" s="24"/>
    </row>
    <row r="43" spans="1:8" x14ac:dyDescent="0.3">
      <c r="A43" s="160">
        <v>40</v>
      </c>
      <c r="B43" s="7">
        <v>44489</v>
      </c>
      <c r="C43" s="7" t="str">
        <f>TEXT(Visits[[#This Row],[Date]],"ddd")</f>
        <v>Wed</v>
      </c>
      <c r="D43" s="6" t="s">
        <v>32</v>
      </c>
      <c r="E43" s="6" t="s">
        <v>34</v>
      </c>
      <c r="F43" s="6" t="s">
        <v>33</v>
      </c>
      <c r="G43" s="6" t="s">
        <v>34</v>
      </c>
      <c r="H43" s="24"/>
    </row>
    <row r="44" spans="1:8" x14ac:dyDescent="0.3">
      <c r="A44" s="160">
        <v>41</v>
      </c>
      <c r="B44" s="7">
        <v>44489</v>
      </c>
      <c r="C44" s="7" t="str">
        <f>TEXT(Visits[[#This Row],[Date]],"ddd")</f>
        <v>Wed</v>
      </c>
      <c r="D44" s="6" t="s">
        <v>32</v>
      </c>
      <c r="E44" s="6" t="s">
        <v>33</v>
      </c>
      <c r="F44" s="6" t="s">
        <v>34</v>
      </c>
      <c r="G44" s="6" t="s">
        <v>34</v>
      </c>
      <c r="H44" s="24"/>
    </row>
    <row r="45" spans="1:8" x14ac:dyDescent="0.3">
      <c r="A45" s="160">
        <v>42</v>
      </c>
      <c r="B45" s="7">
        <v>44489</v>
      </c>
      <c r="C45" s="7" t="str">
        <f>TEXT(Visits[[#This Row],[Date]],"ddd")</f>
        <v>Wed</v>
      </c>
      <c r="D45" s="6" t="s">
        <v>32</v>
      </c>
      <c r="E45" s="6" t="s">
        <v>33</v>
      </c>
      <c r="F45" s="6" t="s">
        <v>34</v>
      </c>
      <c r="G45" s="6" t="s">
        <v>34</v>
      </c>
      <c r="H45" s="24"/>
    </row>
    <row r="46" spans="1:8" x14ac:dyDescent="0.3">
      <c r="A46" s="160">
        <v>43</v>
      </c>
      <c r="B46" s="7">
        <v>44489</v>
      </c>
      <c r="C46" s="7" t="str">
        <f>TEXT(Visits[[#This Row],[Date]],"ddd")</f>
        <v>Wed</v>
      </c>
      <c r="D46" s="6" t="s">
        <v>35</v>
      </c>
      <c r="E46" s="6" t="s">
        <v>33</v>
      </c>
      <c r="F46" s="6" t="s">
        <v>34</v>
      </c>
      <c r="G46" s="6" t="s">
        <v>34</v>
      </c>
      <c r="H46" s="24"/>
    </row>
    <row r="47" spans="1:8" x14ac:dyDescent="0.3">
      <c r="A47" s="160">
        <v>44</v>
      </c>
      <c r="B47" s="7">
        <v>44489</v>
      </c>
      <c r="C47" s="7" t="str">
        <f>TEXT(Visits[[#This Row],[Date]],"ddd")</f>
        <v>Wed</v>
      </c>
      <c r="D47" s="6" t="s">
        <v>32</v>
      </c>
      <c r="E47" s="6" t="s">
        <v>34</v>
      </c>
      <c r="F47" s="6" t="s">
        <v>34</v>
      </c>
      <c r="G47" s="6" t="s">
        <v>34</v>
      </c>
      <c r="H47" s="24"/>
    </row>
    <row r="48" spans="1:8" x14ac:dyDescent="0.3">
      <c r="A48" s="160">
        <v>45</v>
      </c>
      <c r="B48" s="7">
        <v>44489</v>
      </c>
      <c r="C48" s="7" t="str">
        <f>TEXT(Visits[[#This Row],[Date]],"ddd")</f>
        <v>Wed</v>
      </c>
      <c r="D48" s="6" t="s">
        <v>36</v>
      </c>
      <c r="E48" s="6" t="s">
        <v>174</v>
      </c>
      <c r="F48" s="6" t="s">
        <v>33</v>
      </c>
      <c r="G48" s="6" t="s">
        <v>33</v>
      </c>
      <c r="H48" s="24"/>
    </row>
    <row r="49" spans="1:12" x14ac:dyDescent="0.3">
      <c r="A49" s="160">
        <v>46</v>
      </c>
      <c r="B49" s="7">
        <v>44490</v>
      </c>
      <c r="C49" s="7" t="str">
        <f>TEXT(Visits[[#This Row],[Date]],"ddd")</f>
        <v>Thu</v>
      </c>
      <c r="D49" s="6" t="s">
        <v>35</v>
      </c>
      <c r="E49" s="6" t="s">
        <v>34</v>
      </c>
      <c r="F49" s="6" t="s">
        <v>33</v>
      </c>
      <c r="G49" s="6" t="s">
        <v>34</v>
      </c>
      <c r="H49" s="24"/>
    </row>
    <row r="50" spans="1:12" x14ac:dyDescent="0.3">
      <c r="A50" s="160">
        <v>47</v>
      </c>
      <c r="B50" s="7">
        <v>44490</v>
      </c>
      <c r="C50" s="7" t="str">
        <f>TEXT(Visits[[#This Row],[Date]],"ddd")</f>
        <v>Thu</v>
      </c>
      <c r="D50" s="6" t="s">
        <v>32</v>
      </c>
      <c r="E50" s="6" t="s">
        <v>33</v>
      </c>
      <c r="F50" s="6" t="s">
        <v>34</v>
      </c>
      <c r="G50" s="6" t="s">
        <v>34</v>
      </c>
      <c r="H50" s="24"/>
    </row>
    <row r="51" spans="1:12" x14ac:dyDescent="0.3">
      <c r="A51" s="160">
        <v>48</v>
      </c>
      <c r="B51" s="7">
        <v>44490</v>
      </c>
      <c r="C51" s="7" t="str">
        <f>TEXT(Visits[[#This Row],[Date]],"ddd")</f>
        <v>Thu</v>
      </c>
      <c r="D51" s="6" t="s">
        <v>32</v>
      </c>
      <c r="E51" s="6" t="s">
        <v>34</v>
      </c>
      <c r="F51" s="6" t="s">
        <v>34</v>
      </c>
      <c r="G51" s="6" t="s">
        <v>34</v>
      </c>
      <c r="H51" s="24"/>
    </row>
    <row r="52" spans="1:12" x14ac:dyDescent="0.3">
      <c r="A52" s="160">
        <v>49</v>
      </c>
      <c r="B52" s="7">
        <v>44490</v>
      </c>
      <c r="C52" s="7" t="str">
        <f>TEXT(Visits[[#This Row],[Date]],"ddd")</f>
        <v>Thu</v>
      </c>
      <c r="D52" s="6" t="s">
        <v>32</v>
      </c>
      <c r="E52" s="6" t="s">
        <v>174</v>
      </c>
      <c r="F52" s="6" t="s">
        <v>33</v>
      </c>
      <c r="G52" s="6" t="s">
        <v>33</v>
      </c>
      <c r="H52" s="24"/>
    </row>
    <row r="53" spans="1:12" x14ac:dyDescent="0.3">
      <c r="A53" s="160">
        <v>50</v>
      </c>
      <c r="B53" s="7">
        <v>44490</v>
      </c>
      <c r="C53" s="7" t="str">
        <f>TEXT(Visits[[#This Row],[Date]],"ddd")</f>
        <v>Thu</v>
      </c>
      <c r="D53" s="6" t="s">
        <v>32</v>
      </c>
      <c r="E53" s="6" t="s">
        <v>34</v>
      </c>
      <c r="F53" s="6" t="s">
        <v>34</v>
      </c>
      <c r="G53" s="6" t="s">
        <v>34</v>
      </c>
      <c r="H53" s="24"/>
    </row>
    <row r="54" spans="1:12" x14ac:dyDescent="0.3">
      <c r="A54" s="160">
        <v>51</v>
      </c>
      <c r="B54" s="7">
        <v>44490</v>
      </c>
      <c r="C54" s="7" t="str">
        <f>TEXT(Visits[[#This Row],[Date]],"ddd")</f>
        <v>Thu</v>
      </c>
      <c r="D54" s="6" t="s">
        <v>32</v>
      </c>
      <c r="E54" s="6" t="s">
        <v>33</v>
      </c>
      <c r="F54" s="6" t="s">
        <v>34</v>
      </c>
      <c r="G54" s="6" t="s">
        <v>34</v>
      </c>
      <c r="H54" s="24"/>
    </row>
    <row r="55" spans="1:12" x14ac:dyDescent="0.3">
      <c r="A55" s="160">
        <v>52</v>
      </c>
      <c r="B55" s="7">
        <v>44490</v>
      </c>
      <c r="C55" s="7" t="str">
        <f>TEXT(Visits[[#This Row],[Date]],"ddd")</f>
        <v>Thu</v>
      </c>
      <c r="D55" s="6" t="s">
        <v>32</v>
      </c>
      <c r="E55" s="6" t="s">
        <v>33</v>
      </c>
      <c r="F55" s="6" t="s">
        <v>34</v>
      </c>
      <c r="G55" s="6" t="s">
        <v>33</v>
      </c>
      <c r="H55" s="24"/>
      <c r="L55" s="10"/>
    </row>
    <row r="56" spans="1:12" x14ac:dyDescent="0.3">
      <c r="A56" s="160">
        <v>53</v>
      </c>
      <c r="B56" s="7">
        <v>44491</v>
      </c>
      <c r="C56" s="7" t="str">
        <f>TEXT(Visits[[#This Row],[Date]],"ddd")</f>
        <v>Fri</v>
      </c>
      <c r="D56" s="6" t="s">
        <v>36</v>
      </c>
      <c r="E56" s="6" t="s">
        <v>33</v>
      </c>
      <c r="F56" s="6" t="s">
        <v>34</v>
      </c>
      <c r="G56" s="6" t="s">
        <v>34</v>
      </c>
      <c r="H56" s="24"/>
      <c r="L56" s="10"/>
    </row>
    <row r="57" spans="1:12" x14ac:dyDescent="0.3">
      <c r="A57" s="160">
        <v>54</v>
      </c>
      <c r="B57" s="7">
        <v>44491</v>
      </c>
      <c r="C57" s="7" t="str">
        <f>TEXT(Visits[[#This Row],[Date]],"ddd")</f>
        <v>Fri</v>
      </c>
      <c r="D57" s="6" t="s">
        <v>32</v>
      </c>
      <c r="E57" s="6" t="s">
        <v>34</v>
      </c>
      <c r="F57" s="6" t="s">
        <v>33</v>
      </c>
      <c r="G57" s="6" t="s">
        <v>34</v>
      </c>
      <c r="H57" s="24"/>
      <c r="L57" s="10"/>
    </row>
    <row r="58" spans="1:12" x14ac:dyDescent="0.3">
      <c r="A58" s="160">
        <v>55</v>
      </c>
      <c r="B58" s="7">
        <v>44491</v>
      </c>
      <c r="C58" s="7" t="str">
        <f>TEXT(Visits[[#This Row],[Date]],"ddd")</f>
        <v>Fri</v>
      </c>
      <c r="D58" s="6" t="s">
        <v>32</v>
      </c>
      <c r="E58" s="6" t="s">
        <v>33</v>
      </c>
      <c r="F58" s="6" t="s">
        <v>33</v>
      </c>
      <c r="G58" s="6" t="s">
        <v>34</v>
      </c>
      <c r="H58" s="24"/>
      <c r="L58" s="10"/>
    </row>
    <row r="59" spans="1:12" x14ac:dyDescent="0.3">
      <c r="A59" s="160">
        <v>56</v>
      </c>
      <c r="B59" s="7">
        <v>44491</v>
      </c>
      <c r="C59" s="7" t="str">
        <f>TEXT(Visits[[#This Row],[Date]],"ddd")</f>
        <v>Fri</v>
      </c>
      <c r="D59" s="6" t="s">
        <v>35</v>
      </c>
      <c r="E59" s="6" t="s">
        <v>34</v>
      </c>
      <c r="F59" s="6" t="s">
        <v>34</v>
      </c>
      <c r="G59" s="6" t="s">
        <v>34</v>
      </c>
      <c r="H59" s="24"/>
    </row>
    <row r="60" spans="1:12" x14ac:dyDescent="0.3">
      <c r="A60" s="160">
        <v>57</v>
      </c>
      <c r="B60" s="7">
        <v>44491</v>
      </c>
      <c r="C60" s="7" t="str">
        <f>TEXT(Visits[[#This Row],[Date]],"ddd")</f>
        <v>Fri</v>
      </c>
      <c r="D60" s="6" t="s">
        <v>32</v>
      </c>
      <c r="E60" s="6" t="s">
        <v>174</v>
      </c>
      <c r="F60" s="6" t="s">
        <v>34</v>
      </c>
      <c r="G60" s="6" t="s">
        <v>34</v>
      </c>
      <c r="H60" s="24"/>
    </row>
    <row r="61" spans="1:12" x14ac:dyDescent="0.3">
      <c r="A61" s="160">
        <v>58</v>
      </c>
      <c r="B61" s="7">
        <v>44494</v>
      </c>
      <c r="C61" s="7" t="str">
        <f>TEXT(Visits[[#This Row],[Date]],"ddd")</f>
        <v>Mon</v>
      </c>
      <c r="D61" s="6" t="s">
        <v>32</v>
      </c>
      <c r="E61" s="6" t="s">
        <v>34</v>
      </c>
      <c r="F61" s="6" t="s">
        <v>33</v>
      </c>
      <c r="G61" s="6" t="s">
        <v>34</v>
      </c>
      <c r="H61" s="24"/>
    </row>
    <row r="62" spans="1:12" x14ac:dyDescent="0.3">
      <c r="A62" s="160">
        <v>59</v>
      </c>
      <c r="B62" s="7">
        <v>44494</v>
      </c>
      <c r="C62" s="7" t="str">
        <f>TEXT(Visits[[#This Row],[Date]],"ddd")</f>
        <v>Mon</v>
      </c>
      <c r="D62" s="6" t="s">
        <v>32</v>
      </c>
      <c r="E62" s="6" t="s">
        <v>33</v>
      </c>
      <c r="F62" s="6" t="s">
        <v>34</v>
      </c>
      <c r="G62" s="6" t="s">
        <v>34</v>
      </c>
      <c r="H62" s="24"/>
    </row>
    <row r="63" spans="1:12" x14ac:dyDescent="0.3">
      <c r="A63" s="160">
        <v>60</v>
      </c>
      <c r="B63" s="7">
        <v>44494</v>
      </c>
      <c r="C63" s="7" t="str">
        <f>TEXT(Visits[[#This Row],[Date]],"ddd")</f>
        <v>Mon</v>
      </c>
      <c r="D63" s="6" t="s">
        <v>32</v>
      </c>
      <c r="E63" s="6" t="s">
        <v>33</v>
      </c>
      <c r="F63" s="6" t="s">
        <v>34</v>
      </c>
      <c r="G63" s="6" t="s">
        <v>34</v>
      </c>
      <c r="H63" s="24"/>
    </row>
    <row r="64" spans="1:12" x14ac:dyDescent="0.3">
      <c r="A64" s="160">
        <v>61</v>
      </c>
      <c r="B64" s="7">
        <v>44494</v>
      </c>
      <c r="C64" s="7" t="str">
        <f>TEXT(Visits[[#This Row],[Date]],"ddd")</f>
        <v>Mon</v>
      </c>
      <c r="D64" s="6" t="s">
        <v>32</v>
      </c>
      <c r="E64" s="6" t="s">
        <v>33</v>
      </c>
      <c r="F64" s="6" t="s">
        <v>34</v>
      </c>
      <c r="G64" s="6" t="s">
        <v>34</v>
      </c>
      <c r="H64" s="24"/>
    </row>
    <row r="65" spans="1:8" x14ac:dyDescent="0.3">
      <c r="A65" s="160">
        <v>62</v>
      </c>
      <c r="B65" s="7">
        <v>44494</v>
      </c>
      <c r="C65" s="7" t="str">
        <f>TEXT(Visits[[#This Row],[Date]],"ddd")</f>
        <v>Mon</v>
      </c>
      <c r="D65" s="6" t="s">
        <v>32</v>
      </c>
      <c r="E65" s="6" t="s">
        <v>34</v>
      </c>
      <c r="F65" s="6" t="s">
        <v>34</v>
      </c>
      <c r="G65" s="6" t="s">
        <v>34</v>
      </c>
      <c r="H65" s="24"/>
    </row>
    <row r="66" spans="1:8" x14ac:dyDescent="0.3">
      <c r="A66" s="160">
        <v>63</v>
      </c>
      <c r="B66" s="7">
        <v>44494</v>
      </c>
      <c r="C66" s="7" t="str">
        <f>TEXT(Visits[[#This Row],[Date]],"ddd")</f>
        <v>Mon</v>
      </c>
      <c r="D66" s="6" t="s">
        <v>32</v>
      </c>
      <c r="E66" s="6" t="s">
        <v>174</v>
      </c>
      <c r="F66" s="6" t="s">
        <v>33</v>
      </c>
      <c r="G66" s="6" t="s">
        <v>34</v>
      </c>
      <c r="H66" s="24"/>
    </row>
    <row r="67" spans="1:8" x14ac:dyDescent="0.3">
      <c r="A67" s="160">
        <v>64</v>
      </c>
      <c r="B67" s="7">
        <v>44495</v>
      </c>
      <c r="C67" s="7" t="str">
        <f>TEXT(Visits[[#This Row],[Date]],"ddd")</f>
        <v>Tue</v>
      </c>
      <c r="D67" s="6" t="s">
        <v>32</v>
      </c>
      <c r="E67" s="6" t="s">
        <v>34</v>
      </c>
      <c r="F67" s="6" t="s">
        <v>33</v>
      </c>
      <c r="G67" s="6" t="s">
        <v>34</v>
      </c>
      <c r="H67" s="24"/>
    </row>
    <row r="68" spans="1:8" x14ac:dyDescent="0.3">
      <c r="A68" s="160">
        <v>65</v>
      </c>
      <c r="B68" s="7">
        <v>44495</v>
      </c>
      <c r="C68" s="7" t="str">
        <f>TEXT(Visits[[#This Row],[Date]],"ddd")</f>
        <v>Tue</v>
      </c>
      <c r="D68" s="6" t="s">
        <v>32</v>
      </c>
      <c r="E68" s="6" t="s">
        <v>33</v>
      </c>
      <c r="F68" s="6" t="s">
        <v>34</v>
      </c>
      <c r="G68" s="6" t="s">
        <v>34</v>
      </c>
      <c r="H68" s="24"/>
    </row>
    <row r="69" spans="1:8" x14ac:dyDescent="0.3">
      <c r="A69" s="160">
        <v>66</v>
      </c>
      <c r="B69" s="7">
        <v>44495</v>
      </c>
      <c r="C69" s="7" t="str">
        <f>TEXT(Visits[[#This Row],[Date]],"ddd")</f>
        <v>Tue</v>
      </c>
      <c r="D69" s="6" t="s">
        <v>32</v>
      </c>
      <c r="E69" s="6" t="s">
        <v>33</v>
      </c>
      <c r="F69" s="6" t="s">
        <v>34</v>
      </c>
      <c r="G69" s="6" t="s">
        <v>34</v>
      </c>
      <c r="H69" s="24"/>
    </row>
    <row r="70" spans="1:8" x14ac:dyDescent="0.3">
      <c r="A70" s="160">
        <v>67</v>
      </c>
      <c r="B70" s="7">
        <v>44495</v>
      </c>
      <c r="C70" s="7" t="str">
        <f>TEXT(Visits[[#This Row],[Date]],"ddd")</f>
        <v>Tue</v>
      </c>
      <c r="D70" s="6" t="s">
        <v>32</v>
      </c>
      <c r="E70" s="6" t="s">
        <v>33</v>
      </c>
      <c r="F70" s="6" t="s">
        <v>33</v>
      </c>
      <c r="G70" s="6" t="s">
        <v>34</v>
      </c>
      <c r="H70" s="24"/>
    </row>
    <row r="71" spans="1:8" x14ac:dyDescent="0.3">
      <c r="A71" s="160">
        <v>68</v>
      </c>
      <c r="B71" s="7">
        <v>44495</v>
      </c>
      <c r="C71" s="7" t="str">
        <f>TEXT(Visits[[#This Row],[Date]],"ddd")</f>
        <v>Tue</v>
      </c>
      <c r="D71" s="6" t="s">
        <v>32</v>
      </c>
      <c r="E71" s="6" t="s">
        <v>34</v>
      </c>
      <c r="F71" s="6" t="s">
        <v>34</v>
      </c>
      <c r="G71" s="6" t="s">
        <v>33</v>
      </c>
      <c r="H71" s="24"/>
    </row>
    <row r="72" spans="1:8" x14ac:dyDescent="0.3">
      <c r="A72" s="160">
        <v>69</v>
      </c>
      <c r="B72" s="7">
        <v>44495</v>
      </c>
      <c r="C72" s="7" t="str">
        <f>TEXT(Visits[[#This Row],[Date]],"ddd")</f>
        <v>Tue</v>
      </c>
      <c r="D72" s="6" t="s">
        <v>32</v>
      </c>
      <c r="E72" s="6" t="s">
        <v>33</v>
      </c>
      <c r="F72" s="6" t="s">
        <v>34</v>
      </c>
      <c r="G72" s="6" t="s">
        <v>34</v>
      </c>
      <c r="H72" s="24"/>
    </row>
    <row r="73" spans="1:8" x14ac:dyDescent="0.3">
      <c r="A73" s="160">
        <v>70</v>
      </c>
      <c r="B73" s="7">
        <v>44495</v>
      </c>
      <c r="C73" s="7" t="str">
        <f>TEXT(Visits[[#This Row],[Date]],"ddd")</f>
        <v>Tue</v>
      </c>
      <c r="D73" s="6" t="s">
        <v>32</v>
      </c>
      <c r="E73" s="6" t="s">
        <v>34</v>
      </c>
      <c r="F73" s="6" t="s">
        <v>34</v>
      </c>
      <c r="G73" s="6" t="s">
        <v>34</v>
      </c>
      <c r="H73" s="24"/>
    </row>
    <row r="74" spans="1:8" x14ac:dyDescent="0.3">
      <c r="A74" s="160">
        <v>71</v>
      </c>
      <c r="B74" s="7">
        <v>44495</v>
      </c>
      <c r="C74" s="7" t="str">
        <f>TEXT(Visits[[#This Row],[Date]],"ddd")</f>
        <v>Tue</v>
      </c>
      <c r="D74" s="6" t="s">
        <v>32</v>
      </c>
      <c r="E74" s="6" t="s">
        <v>174</v>
      </c>
      <c r="F74" s="6" t="s">
        <v>34</v>
      </c>
      <c r="G74" s="6" t="s">
        <v>33</v>
      </c>
      <c r="H74" s="24"/>
    </row>
    <row r="75" spans="1:8" x14ac:dyDescent="0.3">
      <c r="A75" s="160">
        <v>72</v>
      </c>
      <c r="B75" s="7">
        <v>44496</v>
      </c>
      <c r="C75" s="7" t="str">
        <f>TEXT(Visits[[#This Row],[Date]],"ddd")</f>
        <v>Wed</v>
      </c>
      <c r="D75" s="6" t="s">
        <v>32</v>
      </c>
      <c r="E75" s="6" t="s">
        <v>34</v>
      </c>
      <c r="F75" s="6" t="s">
        <v>33</v>
      </c>
      <c r="G75" s="6" t="s">
        <v>34</v>
      </c>
      <c r="H75" s="24"/>
    </row>
    <row r="76" spans="1:8" x14ac:dyDescent="0.3">
      <c r="A76" s="160">
        <v>73</v>
      </c>
      <c r="B76" s="7">
        <v>44496</v>
      </c>
      <c r="C76" s="7" t="str">
        <f>TEXT(Visits[[#This Row],[Date]],"ddd")</f>
        <v>Wed</v>
      </c>
      <c r="D76" s="6" t="s">
        <v>32</v>
      </c>
      <c r="E76" s="6" t="s">
        <v>33</v>
      </c>
      <c r="F76" s="6" t="s">
        <v>33</v>
      </c>
      <c r="G76" s="6" t="s">
        <v>34</v>
      </c>
      <c r="H76" s="24"/>
    </row>
    <row r="77" spans="1:8" x14ac:dyDescent="0.3">
      <c r="A77" s="160">
        <v>74</v>
      </c>
      <c r="B77" s="7">
        <v>44496</v>
      </c>
      <c r="C77" s="7" t="str">
        <f>TEXT(Visits[[#This Row],[Date]],"ddd")</f>
        <v>Wed</v>
      </c>
      <c r="D77" s="6" t="s">
        <v>32</v>
      </c>
      <c r="E77" s="6" t="s">
        <v>33</v>
      </c>
      <c r="F77" s="6" t="s">
        <v>34</v>
      </c>
      <c r="G77" s="6" t="s">
        <v>34</v>
      </c>
      <c r="H77" s="24"/>
    </row>
    <row r="78" spans="1:8" x14ac:dyDescent="0.3">
      <c r="A78" s="160">
        <v>75</v>
      </c>
      <c r="B78" s="7">
        <v>44496</v>
      </c>
      <c r="C78" s="7" t="str">
        <f>TEXT(Visits[[#This Row],[Date]],"ddd")</f>
        <v>Wed</v>
      </c>
      <c r="D78" s="6" t="s">
        <v>32</v>
      </c>
      <c r="E78" s="6" t="s">
        <v>33</v>
      </c>
      <c r="F78" s="6" t="s">
        <v>34</v>
      </c>
      <c r="G78" s="6" t="s">
        <v>34</v>
      </c>
      <c r="H78" s="24"/>
    </row>
    <row r="79" spans="1:8" x14ac:dyDescent="0.3">
      <c r="A79" s="160">
        <v>76</v>
      </c>
      <c r="B79" s="7">
        <v>44496</v>
      </c>
      <c r="C79" s="7" t="str">
        <f>TEXT(Visits[[#This Row],[Date]],"ddd")</f>
        <v>Wed</v>
      </c>
      <c r="D79" s="6" t="s">
        <v>32</v>
      </c>
      <c r="E79" s="6" t="s">
        <v>34</v>
      </c>
      <c r="F79" s="6" t="s">
        <v>33</v>
      </c>
      <c r="G79" s="6" t="s">
        <v>34</v>
      </c>
      <c r="H79" s="24"/>
    </row>
    <row r="80" spans="1:8" x14ac:dyDescent="0.3">
      <c r="A80" s="160">
        <v>77</v>
      </c>
      <c r="B80" s="7">
        <v>44496</v>
      </c>
      <c r="C80" s="7" t="str">
        <f>TEXT(Visits[[#This Row],[Date]],"ddd")</f>
        <v>Wed</v>
      </c>
      <c r="D80" s="6" t="s">
        <v>35</v>
      </c>
      <c r="E80" s="6" t="s">
        <v>174</v>
      </c>
      <c r="F80" s="6" t="s">
        <v>34</v>
      </c>
      <c r="G80" s="6" t="s">
        <v>34</v>
      </c>
      <c r="H80" s="24"/>
    </row>
    <row r="81" spans="1:8" x14ac:dyDescent="0.3">
      <c r="A81" s="160">
        <v>78</v>
      </c>
      <c r="B81" s="7">
        <v>44496</v>
      </c>
      <c r="C81" s="7" t="str">
        <f>TEXT(Visits[[#This Row],[Date]],"ddd")</f>
        <v>Wed</v>
      </c>
      <c r="D81" s="6" t="s">
        <v>32</v>
      </c>
      <c r="E81" s="6" t="s">
        <v>34</v>
      </c>
      <c r="F81" s="6" t="s">
        <v>34</v>
      </c>
      <c r="G81" s="6" t="s">
        <v>34</v>
      </c>
      <c r="H81" s="24"/>
    </row>
    <row r="82" spans="1:8" x14ac:dyDescent="0.3">
      <c r="A82" s="160">
        <v>79</v>
      </c>
      <c r="B82" s="7">
        <v>44497</v>
      </c>
      <c r="C82" s="7" t="str">
        <f>TEXT(Visits[[#This Row],[Date]],"ddd")</f>
        <v>Thu</v>
      </c>
      <c r="D82" s="6" t="s">
        <v>32</v>
      </c>
      <c r="E82" s="6" t="s">
        <v>33</v>
      </c>
      <c r="F82" s="6" t="s">
        <v>34</v>
      </c>
      <c r="G82" s="6" t="s">
        <v>34</v>
      </c>
      <c r="H82" s="24"/>
    </row>
    <row r="83" spans="1:8" x14ac:dyDescent="0.3">
      <c r="A83" s="160">
        <v>80</v>
      </c>
      <c r="B83" s="7">
        <v>44497</v>
      </c>
      <c r="C83" s="7" t="str">
        <f>TEXT(Visits[[#This Row],[Date]],"ddd")</f>
        <v>Thu</v>
      </c>
      <c r="D83" s="6" t="s">
        <v>32</v>
      </c>
      <c r="E83" s="6" t="s">
        <v>33</v>
      </c>
      <c r="F83" s="6" t="s">
        <v>34</v>
      </c>
      <c r="G83" s="6" t="s">
        <v>34</v>
      </c>
      <c r="H83" s="24"/>
    </row>
    <row r="84" spans="1:8" x14ac:dyDescent="0.3">
      <c r="A84" s="160">
        <v>81</v>
      </c>
      <c r="B84" s="7">
        <v>44497</v>
      </c>
      <c r="C84" s="7" t="str">
        <f>TEXT(Visits[[#This Row],[Date]],"ddd")</f>
        <v>Thu</v>
      </c>
      <c r="D84" s="6" t="s">
        <v>32</v>
      </c>
      <c r="E84" s="6" t="s">
        <v>33</v>
      </c>
      <c r="F84" s="6" t="s">
        <v>34</v>
      </c>
      <c r="G84" s="6" t="s">
        <v>33</v>
      </c>
      <c r="H84" s="24"/>
    </row>
    <row r="85" spans="1:8" x14ac:dyDescent="0.3">
      <c r="A85" s="160">
        <v>82</v>
      </c>
      <c r="B85" s="7">
        <v>44497</v>
      </c>
      <c r="C85" s="7" t="str">
        <f>TEXT(Visits[[#This Row],[Date]],"ddd")</f>
        <v>Thu</v>
      </c>
      <c r="D85" s="6" t="s">
        <v>32</v>
      </c>
      <c r="E85" s="6" t="s">
        <v>34</v>
      </c>
      <c r="F85" s="6" t="s">
        <v>33</v>
      </c>
      <c r="G85" s="6" t="s">
        <v>34</v>
      </c>
      <c r="H85" s="24"/>
    </row>
    <row r="86" spans="1:8" x14ac:dyDescent="0.3">
      <c r="A86" s="160">
        <v>83</v>
      </c>
      <c r="B86" s="7">
        <v>44498</v>
      </c>
      <c r="C86" s="7" t="str">
        <f>TEXT(Visits[[#This Row],[Date]],"ddd")</f>
        <v>Fri</v>
      </c>
      <c r="D86" s="6" t="s">
        <v>32</v>
      </c>
      <c r="E86" s="6" t="s">
        <v>33</v>
      </c>
      <c r="F86" s="6" t="s">
        <v>34</v>
      </c>
      <c r="G86" s="6" t="s">
        <v>34</v>
      </c>
      <c r="H86" s="24"/>
    </row>
    <row r="87" spans="1:8" x14ac:dyDescent="0.3">
      <c r="A87" s="160">
        <v>84</v>
      </c>
      <c r="B87" s="7">
        <v>44498</v>
      </c>
      <c r="C87" s="7" t="str">
        <f>TEXT(Visits[[#This Row],[Date]],"ddd")</f>
        <v>Fri</v>
      </c>
      <c r="D87" s="6" t="s">
        <v>32</v>
      </c>
      <c r="E87" s="6" t="s">
        <v>34</v>
      </c>
      <c r="F87" s="6" t="s">
        <v>34</v>
      </c>
      <c r="G87" s="6" t="s">
        <v>34</v>
      </c>
      <c r="H87" s="24"/>
    </row>
    <row r="88" spans="1:8" x14ac:dyDescent="0.3">
      <c r="A88" s="160">
        <v>85</v>
      </c>
      <c r="B88" s="7">
        <v>44498</v>
      </c>
      <c r="C88" s="7" t="str">
        <f>TEXT(Visits[[#This Row],[Date]],"ddd")</f>
        <v>Fri</v>
      </c>
      <c r="D88" s="6" t="s">
        <v>32</v>
      </c>
      <c r="E88" s="6" t="s">
        <v>174</v>
      </c>
      <c r="F88" s="6" t="s">
        <v>34</v>
      </c>
      <c r="G88" s="6" t="s">
        <v>34</v>
      </c>
      <c r="H88" s="24"/>
    </row>
    <row r="89" spans="1:8" x14ac:dyDescent="0.3">
      <c r="A89" s="160">
        <v>86</v>
      </c>
      <c r="B89" s="7">
        <v>44498</v>
      </c>
      <c r="C89" s="7" t="str">
        <f>TEXT(Visits[[#This Row],[Date]],"ddd")</f>
        <v>Fri</v>
      </c>
      <c r="D89" s="6" t="s">
        <v>32</v>
      </c>
      <c r="E89" s="6" t="s">
        <v>34</v>
      </c>
      <c r="F89" s="6" t="s">
        <v>34</v>
      </c>
      <c r="G89" s="6" t="s">
        <v>34</v>
      </c>
      <c r="H89" s="24"/>
    </row>
    <row r="90" spans="1:8" x14ac:dyDescent="0.3">
      <c r="A90" s="160">
        <v>87</v>
      </c>
      <c r="B90" s="7">
        <v>44498</v>
      </c>
      <c r="C90" s="7" t="str">
        <f>TEXT(Visits[[#This Row],[Date]],"ddd")</f>
        <v>Fri</v>
      </c>
      <c r="D90" s="6" t="s">
        <v>32</v>
      </c>
      <c r="E90" s="6" t="s">
        <v>33</v>
      </c>
      <c r="F90" s="6" t="s">
        <v>34</v>
      </c>
      <c r="G90" s="6" t="s">
        <v>34</v>
      </c>
      <c r="H90" s="24"/>
    </row>
    <row r="91" spans="1:8" x14ac:dyDescent="0.3">
      <c r="A91" s="160">
        <v>88</v>
      </c>
      <c r="B91" s="7">
        <v>44501</v>
      </c>
      <c r="C91" s="7" t="str">
        <f>TEXT(Visits[[#This Row],[Date]],"ddd")</f>
        <v>Mon</v>
      </c>
      <c r="D91" s="6" t="s">
        <v>32</v>
      </c>
      <c r="E91" s="6" t="s">
        <v>33</v>
      </c>
      <c r="F91" s="6" t="s">
        <v>34</v>
      </c>
      <c r="G91" s="6" t="s">
        <v>34</v>
      </c>
      <c r="H91" s="24"/>
    </row>
    <row r="92" spans="1:8" x14ac:dyDescent="0.3">
      <c r="A92" s="160">
        <v>89</v>
      </c>
      <c r="B92" s="7">
        <v>44501</v>
      </c>
      <c r="C92" s="7" t="str">
        <f>TEXT(Visits[[#This Row],[Date]],"ddd")</f>
        <v>Mon</v>
      </c>
      <c r="D92" s="6" t="s">
        <v>32</v>
      </c>
      <c r="E92" s="6" t="s">
        <v>33</v>
      </c>
      <c r="F92" s="6" t="s">
        <v>34</v>
      </c>
      <c r="G92" s="6" t="s">
        <v>33</v>
      </c>
      <c r="H92" s="24"/>
    </row>
    <row r="93" spans="1:8" x14ac:dyDescent="0.3">
      <c r="A93" s="160">
        <v>90</v>
      </c>
      <c r="B93" s="7">
        <v>44501</v>
      </c>
      <c r="C93" s="7" t="str">
        <f>TEXT(Visits[[#This Row],[Date]],"ddd")</f>
        <v>Mon</v>
      </c>
      <c r="D93" s="6" t="s">
        <v>32</v>
      </c>
      <c r="E93" s="6" t="s">
        <v>34</v>
      </c>
      <c r="F93" s="6" t="s">
        <v>34</v>
      </c>
      <c r="G93" s="6" t="s">
        <v>34</v>
      </c>
      <c r="H93" s="24"/>
    </row>
    <row r="94" spans="1:8" x14ac:dyDescent="0.3">
      <c r="A94" s="160">
        <v>91</v>
      </c>
      <c r="B94" s="7">
        <v>44501</v>
      </c>
      <c r="C94" s="7" t="str">
        <f>TEXT(Visits[[#This Row],[Date]],"ddd")</f>
        <v>Mon</v>
      </c>
      <c r="D94" s="6" t="s">
        <v>32</v>
      </c>
      <c r="E94" s="6" t="s">
        <v>174</v>
      </c>
      <c r="F94" s="6" t="s">
        <v>33</v>
      </c>
      <c r="G94" s="6" t="s">
        <v>34</v>
      </c>
      <c r="H94" s="24"/>
    </row>
    <row r="95" spans="1:8" x14ac:dyDescent="0.3">
      <c r="A95" s="160">
        <v>92</v>
      </c>
      <c r="B95" s="7">
        <v>44501</v>
      </c>
      <c r="C95" s="7" t="str">
        <f>TEXT(Visits[[#This Row],[Date]],"ddd")</f>
        <v>Mon</v>
      </c>
      <c r="D95" s="6" t="s">
        <v>32</v>
      </c>
      <c r="E95" s="6" t="s">
        <v>34</v>
      </c>
      <c r="F95" s="6" t="s">
        <v>34</v>
      </c>
      <c r="G95" s="6" t="s">
        <v>34</v>
      </c>
      <c r="H95" s="24"/>
    </row>
    <row r="96" spans="1:8" x14ac:dyDescent="0.3">
      <c r="A96" s="160">
        <v>93</v>
      </c>
      <c r="B96" s="7">
        <v>44501</v>
      </c>
      <c r="C96" s="7" t="str">
        <f>TEXT(Visits[[#This Row],[Date]],"ddd")</f>
        <v>Mon</v>
      </c>
      <c r="D96" s="6" t="s">
        <v>32</v>
      </c>
      <c r="E96" s="6" t="s">
        <v>33</v>
      </c>
      <c r="F96" s="6" t="s">
        <v>34</v>
      </c>
      <c r="G96" s="6" t="s">
        <v>34</v>
      </c>
      <c r="H96" s="24"/>
    </row>
    <row r="97" spans="1:8" x14ac:dyDescent="0.3">
      <c r="A97" s="160">
        <v>94</v>
      </c>
      <c r="B97" s="7">
        <v>44502</v>
      </c>
      <c r="C97" s="7" t="str">
        <f>TEXT(Visits[[#This Row],[Date]],"ddd")</f>
        <v>Tue</v>
      </c>
      <c r="D97" s="6" t="s">
        <v>32</v>
      </c>
      <c r="E97" s="6" t="s">
        <v>33</v>
      </c>
      <c r="F97" s="6" t="s">
        <v>34</v>
      </c>
      <c r="G97" s="6" t="s">
        <v>34</v>
      </c>
      <c r="H97" s="24"/>
    </row>
    <row r="98" spans="1:8" x14ac:dyDescent="0.3">
      <c r="A98" s="160">
        <v>95</v>
      </c>
      <c r="B98" s="7">
        <v>44502</v>
      </c>
      <c r="C98" s="7" t="str">
        <f>TEXT(Visits[[#This Row],[Date]],"ddd")</f>
        <v>Tue</v>
      </c>
      <c r="D98" s="6" t="s">
        <v>32</v>
      </c>
      <c r="E98" s="6" t="s">
        <v>33</v>
      </c>
      <c r="F98" s="6" t="s">
        <v>34</v>
      </c>
      <c r="G98" s="6" t="s">
        <v>34</v>
      </c>
      <c r="H98" s="24"/>
    </row>
    <row r="99" spans="1:8" x14ac:dyDescent="0.3">
      <c r="A99" s="160">
        <v>96</v>
      </c>
      <c r="B99" s="7">
        <v>44502</v>
      </c>
      <c r="C99" s="7" t="str">
        <f>TEXT(Visits[[#This Row],[Date]],"ddd")</f>
        <v>Tue</v>
      </c>
      <c r="D99" s="6" t="s">
        <v>32</v>
      </c>
      <c r="E99" s="6" t="s">
        <v>34</v>
      </c>
      <c r="F99" s="6" t="s">
        <v>34</v>
      </c>
      <c r="G99" s="6" t="s">
        <v>33</v>
      </c>
      <c r="H99" s="24"/>
    </row>
    <row r="100" spans="1:8" x14ac:dyDescent="0.3">
      <c r="A100" s="160">
        <v>97</v>
      </c>
      <c r="B100" s="7">
        <v>44502</v>
      </c>
      <c r="C100" s="7" t="str">
        <f>TEXT(Visits[[#This Row],[Date]],"ddd")</f>
        <v>Tue</v>
      </c>
      <c r="D100" s="6" t="s">
        <v>32</v>
      </c>
      <c r="E100" s="6" t="s">
        <v>33</v>
      </c>
      <c r="F100" s="6" t="s">
        <v>34</v>
      </c>
      <c r="G100" s="6" t="s">
        <v>34</v>
      </c>
      <c r="H100" s="24"/>
    </row>
    <row r="101" spans="1:8" x14ac:dyDescent="0.3">
      <c r="A101" s="160">
        <v>98</v>
      </c>
      <c r="B101" s="7">
        <v>44502</v>
      </c>
      <c r="C101" s="7" t="str">
        <f>TEXT(Visits[[#This Row],[Date]],"ddd")</f>
        <v>Tue</v>
      </c>
      <c r="D101" s="6" t="s">
        <v>32</v>
      </c>
      <c r="E101" s="6" t="s">
        <v>34</v>
      </c>
      <c r="F101" s="6" t="s">
        <v>34</v>
      </c>
      <c r="G101" s="6" t="s">
        <v>34</v>
      </c>
      <c r="H101" s="24"/>
    </row>
    <row r="102" spans="1:8" x14ac:dyDescent="0.3">
      <c r="A102" s="160">
        <v>99</v>
      </c>
      <c r="B102" s="7">
        <v>44502</v>
      </c>
      <c r="C102" s="7" t="str">
        <f>TEXT(Visits[[#This Row],[Date]],"ddd")</f>
        <v>Tue</v>
      </c>
      <c r="D102" s="6" t="s">
        <v>32</v>
      </c>
      <c r="E102" s="6" t="s">
        <v>174</v>
      </c>
      <c r="F102" s="6" t="s">
        <v>33</v>
      </c>
      <c r="G102" s="6" t="s">
        <v>33</v>
      </c>
      <c r="H102" s="24"/>
    </row>
    <row r="103" spans="1:8" x14ac:dyDescent="0.3">
      <c r="A103" s="160">
        <v>100</v>
      </c>
      <c r="B103" s="7">
        <v>44502</v>
      </c>
      <c r="C103" s="7" t="str">
        <f>TEXT(Visits[[#This Row],[Date]],"ddd")</f>
        <v>Tue</v>
      </c>
      <c r="D103" s="6" t="s">
        <v>32</v>
      </c>
      <c r="E103" s="6" t="s">
        <v>34</v>
      </c>
      <c r="F103" s="6" t="s">
        <v>33</v>
      </c>
      <c r="G103" s="6" t="s">
        <v>34</v>
      </c>
      <c r="H103" s="24"/>
    </row>
    <row r="104" spans="1:8" x14ac:dyDescent="0.3">
      <c r="A104" s="160">
        <v>101</v>
      </c>
      <c r="B104" s="7">
        <v>44503</v>
      </c>
      <c r="C104" s="7" t="str">
        <f>TEXT(Visits[[#This Row],[Date]],"ddd")</f>
        <v>Wed</v>
      </c>
      <c r="D104" s="6" t="s">
        <v>32</v>
      </c>
      <c r="E104" s="6" t="s">
        <v>33</v>
      </c>
      <c r="F104" s="6" t="s">
        <v>34</v>
      </c>
      <c r="G104" s="6" t="s">
        <v>34</v>
      </c>
      <c r="H104" s="24"/>
    </row>
    <row r="105" spans="1:8" x14ac:dyDescent="0.3">
      <c r="A105" s="160">
        <v>102</v>
      </c>
      <c r="B105" s="7">
        <v>44503</v>
      </c>
      <c r="C105" s="7" t="str">
        <f>TEXT(Visits[[#This Row],[Date]],"ddd")</f>
        <v>Wed</v>
      </c>
      <c r="D105" s="6" t="s">
        <v>32</v>
      </c>
      <c r="E105" s="6" t="s">
        <v>33</v>
      </c>
      <c r="F105" s="6" t="s">
        <v>34</v>
      </c>
      <c r="G105" s="6" t="s">
        <v>34</v>
      </c>
      <c r="H105" s="24"/>
    </row>
    <row r="106" spans="1:8" x14ac:dyDescent="0.3">
      <c r="A106" s="160">
        <v>103</v>
      </c>
      <c r="B106" s="7">
        <v>44503</v>
      </c>
      <c r="C106" s="7" t="str">
        <f>TEXT(Visits[[#This Row],[Date]],"ddd")</f>
        <v>Wed</v>
      </c>
      <c r="D106" s="6" t="s">
        <v>32</v>
      </c>
      <c r="E106" s="6" t="s">
        <v>33</v>
      </c>
      <c r="F106" s="6" t="s">
        <v>34</v>
      </c>
      <c r="G106" s="6" t="s">
        <v>34</v>
      </c>
      <c r="H106" s="24"/>
    </row>
    <row r="107" spans="1:8" x14ac:dyDescent="0.3">
      <c r="A107" s="160">
        <v>104</v>
      </c>
      <c r="B107" s="7">
        <v>44503</v>
      </c>
      <c r="C107" s="7" t="str">
        <f>TEXT(Visits[[#This Row],[Date]],"ddd")</f>
        <v>Wed</v>
      </c>
      <c r="D107" s="6" t="s">
        <v>32</v>
      </c>
      <c r="E107" s="6" t="s">
        <v>34</v>
      </c>
      <c r="F107" s="6" t="s">
        <v>34</v>
      </c>
      <c r="G107" s="6" t="s">
        <v>33</v>
      </c>
      <c r="H107" s="24"/>
    </row>
    <row r="108" spans="1:8" x14ac:dyDescent="0.3">
      <c r="A108" s="160">
        <v>105</v>
      </c>
      <c r="B108" s="7">
        <v>44503</v>
      </c>
      <c r="C108" s="7" t="str">
        <f>TEXT(Visits[[#This Row],[Date]],"ddd")</f>
        <v>Wed</v>
      </c>
      <c r="D108" s="6" t="s">
        <v>32</v>
      </c>
      <c r="E108" s="6" t="s">
        <v>174</v>
      </c>
      <c r="F108" s="6" t="s">
        <v>33</v>
      </c>
      <c r="G108" s="6" t="s">
        <v>33</v>
      </c>
      <c r="H108" s="24"/>
    </row>
    <row r="109" spans="1:8" x14ac:dyDescent="0.3">
      <c r="A109" s="160">
        <v>106</v>
      </c>
      <c r="B109" s="7">
        <v>44503</v>
      </c>
      <c r="C109" s="7" t="str">
        <f>TEXT(Visits[[#This Row],[Date]],"ddd")</f>
        <v>Wed</v>
      </c>
      <c r="D109" s="6" t="s">
        <v>32</v>
      </c>
      <c r="E109" s="6" t="s">
        <v>34</v>
      </c>
      <c r="F109" s="6" t="s">
        <v>34</v>
      </c>
      <c r="G109" s="6" t="s">
        <v>33</v>
      </c>
      <c r="H109" s="24"/>
    </row>
    <row r="110" spans="1:8" x14ac:dyDescent="0.3">
      <c r="A110" s="160">
        <v>107</v>
      </c>
      <c r="B110" s="7">
        <v>44503</v>
      </c>
      <c r="C110" s="7" t="str">
        <f>TEXT(Visits[[#This Row],[Date]],"ddd")</f>
        <v>Wed</v>
      </c>
      <c r="D110" s="6" t="s">
        <v>32</v>
      </c>
      <c r="E110" s="6" t="s">
        <v>33</v>
      </c>
      <c r="F110" s="6" t="s">
        <v>34</v>
      </c>
      <c r="G110" s="6" t="s">
        <v>34</v>
      </c>
      <c r="H110" s="24"/>
    </row>
    <row r="111" spans="1:8" x14ac:dyDescent="0.3">
      <c r="A111" s="160">
        <v>108</v>
      </c>
      <c r="B111" s="7">
        <v>44503</v>
      </c>
      <c r="C111" s="7" t="str">
        <f>TEXT(Visits[[#This Row],[Date]],"ddd")</f>
        <v>Wed</v>
      </c>
      <c r="D111" s="6" t="s">
        <v>32</v>
      </c>
      <c r="E111" s="6" t="s">
        <v>33</v>
      </c>
      <c r="F111" s="6" t="s">
        <v>34</v>
      </c>
      <c r="G111" s="6" t="s">
        <v>34</v>
      </c>
      <c r="H111" s="24"/>
    </row>
    <row r="112" spans="1:8" x14ac:dyDescent="0.3">
      <c r="A112" s="160">
        <v>109</v>
      </c>
      <c r="B112" s="7">
        <v>44503</v>
      </c>
      <c r="C112" s="7" t="str">
        <f>TEXT(Visits[[#This Row],[Date]],"ddd")</f>
        <v>Wed</v>
      </c>
      <c r="D112" s="6" t="s">
        <v>32</v>
      </c>
      <c r="E112" s="6" t="s">
        <v>33</v>
      </c>
      <c r="F112" s="6" t="s">
        <v>34</v>
      </c>
      <c r="G112" s="6" t="s">
        <v>33</v>
      </c>
      <c r="H112" s="24"/>
    </row>
    <row r="113" spans="1:8" x14ac:dyDescent="0.3">
      <c r="A113" s="160">
        <v>110</v>
      </c>
      <c r="B113" s="7">
        <v>44504</v>
      </c>
      <c r="C113" s="7" t="str">
        <f>TEXT(Visits[[#This Row],[Date]],"ddd")</f>
        <v>Thu</v>
      </c>
      <c r="D113" s="6" t="s">
        <v>32</v>
      </c>
      <c r="E113" s="6" t="s">
        <v>34</v>
      </c>
      <c r="F113" s="6" t="s">
        <v>34</v>
      </c>
      <c r="G113" s="6" t="s">
        <v>34</v>
      </c>
      <c r="H113" s="24"/>
    </row>
    <row r="114" spans="1:8" x14ac:dyDescent="0.3">
      <c r="A114" s="160">
        <v>111</v>
      </c>
      <c r="B114" s="7">
        <v>44504</v>
      </c>
      <c r="C114" s="7" t="str">
        <f>TEXT(Visits[[#This Row],[Date]],"ddd")</f>
        <v>Thu</v>
      </c>
      <c r="D114" s="6" t="s">
        <v>32</v>
      </c>
      <c r="E114" s="6" t="s">
        <v>33</v>
      </c>
      <c r="F114" s="6" t="s">
        <v>34</v>
      </c>
      <c r="G114" s="6" t="s">
        <v>34</v>
      </c>
      <c r="H114" s="24"/>
    </row>
    <row r="115" spans="1:8" x14ac:dyDescent="0.3">
      <c r="A115" s="160">
        <v>112</v>
      </c>
      <c r="B115" s="7">
        <v>44504</v>
      </c>
      <c r="C115" s="7" t="str">
        <f>TEXT(Visits[[#This Row],[Date]],"ddd")</f>
        <v>Thu</v>
      </c>
      <c r="D115" s="6" t="s">
        <v>32</v>
      </c>
      <c r="E115" s="6" t="s">
        <v>34</v>
      </c>
      <c r="F115" s="6" t="s">
        <v>34</v>
      </c>
      <c r="G115" s="6" t="s">
        <v>34</v>
      </c>
      <c r="H115" s="24"/>
    </row>
    <row r="116" spans="1:8" x14ac:dyDescent="0.3">
      <c r="A116" s="160">
        <v>113</v>
      </c>
      <c r="B116" s="7">
        <v>44505</v>
      </c>
      <c r="C116" s="7" t="str">
        <f>TEXT(Visits[[#This Row],[Date]],"ddd")</f>
        <v>Fri</v>
      </c>
      <c r="D116" s="6" t="s">
        <v>32</v>
      </c>
      <c r="E116" s="6" t="s">
        <v>174</v>
      </c>
      <c r="F116" s="6" t="s">
        <v>34</v>
      </c>
      <c r="G116" s="6" t="s">
        <v>34</v>
      </c>
      <c r="H116" s="24"/>
    </row>
    <row r="117" spans="1:8" x14ac:dyDescent="0.3">
      <c r="A117" s="160">
        <v>114</v>
      </c>
      <c r="B117" s="7">
        <v>44508</v>
      </c>
      <c r="C117" s="7" t="str">
        <f>TEXT(Visits[[#This Row],[Date]],"ddd")</f>
        <v>Mon</v>
      </c>
      <c r="D117" s="6" t="s">
        <v>32</v>
      </c>
      <c r="E117" s="6" t="s">
        <v>34</v>
      </c>
      <c r="F117" s="6" t="s">
        <v>33</v>
      </c>
      <c r="G117" s="6" t="s">
        <v>33</v>
      </c>
      <c r="H117" s="24"/>
    </row>
    <row r="118" spans="1:8" x14ac:dyDescent="0.3">
      <c r="A118" s="160">
        <v>115</v>
      </c>
      <c r="B118" s="7">
        <v>44508</v>
      </c>
      <c r="C118" s="7" t="str">
        <f>TEXT(Visits[[#This Row],[Date]],"ddd")</f>
        <v>Mon</v>
      </c>
      <c r="D118" s="6" t="s">
        <v>32</v>
      </c>
      <c r="E118" s="6" t="s">
        <v>33</v>
      </c>
      <c r="F118" s="6" t="s">
        <v>34</v>
      </c>
      <c r="G118" s="6" t="s">
        <v>33</v>
      </c>
      <c r="H118" s="24"/>
    </row>
    <row r="119" spans="1:8" x14ac:dyDescent="0.3">
      <c r="A119" s="160">
        <v>116</v>
      </c>
      <c r="B119" s="7">
        <v>44508</v>
      </c>
      <c r="C119" s="7" t="str">
        <f>TEXT(Visits[[#This Row],[Date]],"ddd")</f>
        <v>Mon</v>
      </c>
      <c r="D119" s="6" t="s">
        <v>32</v>
      </c>
      <c r="E119" s="6" t="s">
        <v>33</v>
      </c>
      <c r="F119" s="6" t="s">
        <v>34</v>
      </c>
      <c r="G119" s="6" t="s">
        <v>34</v>
      </c>
      <c r="H119" s="24"/>
    </row>
    <row r="120" spans="1:8" x14ac:dyDescent="0.3">
      <c r="A120" s="160">
        <v>117</v>
      </c>
      <c r="B120" s="7">
        <v>44508</v>
      </c>
      <c r="C120" s="7" t="str">
        <f>TEXT(Visits[[#This Row],[Date]],"ddd")</f>
        <v>Mon</v>
      </c>
      <c r="D120" s="6" t="s">
        <v>32</v>
      </c>
      <c r="E120" s="6" t="s">
        <v>33</v>
      </c>
      <c r="F120" s="6" t="s">
        <v>33</v>
      </c>
      <c r="G120" s="6" t="s">
        <v>34</v>
      </c>
      <c r="H120" s="24"/>
    </row>
    <row r="121" spans="1:8" x14ac:dyDescent="0.3">
      <c r="A121" s="160">
        <v>118</v>
      </c>
      <c r="B121" s="7">
        <v>44508</v>
      </c>
      <c r="C121" s="7" t="str">
        <f>TEXT(Visits[[#This Row],[Date]],"ddd")</f>
        <v>Mon</v>
      </c>
      <c r="D121" s="6" t="s">
        <v>32</v>
      </c>
      <c r="E121" s="6" t="s">
        <v>34</v>
      </c>
      <c r="F121" s="6" t="s">
        <v>34</v>
      </c>
      <c r="G121" s="6" t="s">
        <v>33</v>
      </c>
      <c r="H121" s="24"/>
    </row>
    <row r="122" spans="1:8" x14ac:dyDescent="0.3">
      <c r="A122" s="160">
        <v>119</v>
      </c>
      <c r="B122" s="7">
        <v>44509</v>
      </c>
      <c r="C122" s="7" t="str">
        <f>TEXT(Visits[[#This Row],[Date]],"ddd")</f>
        <v>Tue</v>
      </c>
      <c r="D122" s="6" t="s">
        <v>32</v>
      </c>
      <c r="E122" s="6" t="s">
        <v>174</v>
      </c>
      <c r="F122" s="6" t="s">
        <v>34</v>
      </c>
      <c r="G122" s="6" t="s">
        <v>34</v>
      </c>
      <c r="H122" s="24"/>
    </row>
    <row r="123" spans="1:8" x14ac:dyDescent="0.3">
      <c r="A123" s="160">
        <v>120</v>
      </c>
      <c r="B123" s="7">
        <v>44509</v>
      </c>
      <c r="C123" s="7" t="str">
        <f>TEXT(Visits[[#This Row],[Date]],"ddd")</f>
        <v>Tue</v>
      </c>
      <c r="D123" s="6" t="s">
        <v>32</v>
      </c>
      <c r="E123" s="6" t="s">
        <v>34</v>
      </c>
      <c r="F123" s="6" t="s">
        <v>34</v>
      </c>
      <c r="G123" s="6" t="s">
        <v>34</v>
      </c>
      <c r="H123" s="24"/>
    </row>
    <row r="124" spans="1:8" x14ac:dyDescent="0.3">
      <c r="A124" s="160">
        <v>121</v>
      </c>
      <c r="B124" s="7">
        <v>44509</v>
      </c>
      <c r="C124" s="7" t="str">
        <f>TEXT(Visits[[#This Row],[Date]],"ddd")</f>
        <v>Tue</v>
      </c>
      <c r="D124" s="6" t="s">
        <v>32</v>
      </c>
      <c r="E124" s="6" t="s">
        <v>33</v>
      </c>
      <c r="F124" s="6" t="s">
        <v>34</v>
      </c>
      <c r="G124" s="6" t="s">
        <v>33</v>
      </c>
      <c r="H124" s="24"/>
    </row>
    <row r="125" spans="1:8" x14ac:dyDescent="0.3">
      <c r="A125" s="160">
        <v>122</v>
      </c>
      <c r="B125" s="7">
        <v>44509</v>
      </c>
      <c r="C125" s="7" t="str">
        <f>TEXT(Visits[[#This Row],[Date]],"ddd")</f>
        <v>Tue</v>
      </c>
      <c r="D125" s="6" t="s">
        <v>32</v>
      </c>
      <c r="E125" s="6" t="s">
        <v>33</v>
      </c>
      <c r="F125" s="6" t="s">
        <v>33</v>
      </c>
      <c r="G125" s="6" t="s">
        <v>34</v>
      </c>
      <c r="H125" s="24"/>
    </row>
    <row r="126" spans="1:8" x14ac:dyDescent="0.3">
      <c r="A126" s="160">
        <v>123</v>
      </c>
      <c r="B126" s="7">
        <v>44509</v>
      </c>
      <c r="C126" s="7" t="str">
        <f>TEXT(Visits[[#This Row],[Date]],"ddd")</f>
        <v>Tue</v>
      </c>
      <c r="D126" s="6" t="s">
        <v>32</v>
      </c>
      <c r="E126" s="6" t="s">
        <v>33</v>
      </c>
      <c r="F126" s="6" t="s">
        <v>33</v>
      </c>
      <c r="G126" s="6" t="s">
        <v>34</v>
      </c>
      <c r="H126" s="24"/>
    </row>
    <row r="127" spans="1:8" x14ac:dyDescent="0.3">
      <c r="A127" s="160">
        <v>124</v>
      </c>
      <c r="B127" s="7">
        <v>44509</v>
      </c>
      <c r="C127" s="7" t="str">
        <f>TEXT(Visits[[#This Row],[Date]],"ddd")</f>
        <v>Tue</v>
      </c>
      <c r="D127" s="6" t="s">
        <v>32</v>
      </c>
      <c r="E127" s="6" t="s">
        <v>34</v>
      </c>
      <c r="F127" s="6" t="s">
        <v>34</v>
      </c>
      <c r="G127" s="6" t="s">
        <v>34</v>
      </c>
      <c r="H127" s="24"/>
    </row>
    <row r="128" spans="1:8" x14ac:dyDescent="0.3">
      <c r="A128" s="160">
        <v>125</v>
      </c>
      <c r="B128" s="7">
        <v>44509</v>
      </c>
      <c r="C128" s="7" t="str">
        <f>TEXT(Visits[[#This Row],[Date]],"ddd")</f>
        <v>Tue</v>
      </c>
      <c r="D128" s="6" t="s">
        <v>32</v>
      </c>
      <c r="E128" s="6" t="s">
        <v>33</v>
      </c>
      <c r="F128" s="6" t="s">
        <v>34</v>
      </c>
      <c r="G128" s="6" t="s">
        <v>34</v>
      </c>
      <c r="H128" s="24"/>
    </row>
    <row r="129" spans="1:8" x14ac:dyDescent="0.3">
      <c r="A129" s="160">
        <v>126</v>
      </c>
      <c r="B129" s="7">
        <v>44510</v>
      </c>
      <c r="C129" s="7" t="str">
        <f>TEXT(Visits[[#This Row],[Date]],"ddd")</f>
        <v>Wed</v>
      </c>
      <c r="D129" s="6" t="s">
        <v>32</v>
      </c>
      <c r="E129" s="6" t="s">
        <v>34</v>
      </c>
      <c r="F129" s="6" t="s">
        <v>33</v>
      </c>
      <c r="G129" s="6" t="s">
        <v>33</v>
      </c>
      <c r="H129" s="24"/>
    </row>
    <row r="130" spans="1:8" x14ac:dyDescent="0.3">
      <c r="A130" s="160">
        <v>127</v>
      </c>
      <c r="B130" s="7">
        <v>44510</v>
      </c>
      <c r="C130" s="7" t="str">
        <f>TEXT(Visits[[#This Row],[Date]],"ddd")</f>
        <v>Wed</v>
      </c>
      <c r="D130" s="6" t="s">
        <v>32</v>
      </c>
      <c r="E130" s="6" t="s">
        <v>174</v>
      </c>
      <c r="F130" s="6" t="s">
        <v>34</v>
      </c>
      <c r="G130" s="6" t="s">
        <v>33</v>
      </c>
      <c r="H130" s="24"/>
    </row>
    <row r="131" spans="1:8" x14ac:dyDescent="0.3">
      <c r="A131" s="160">
        <v>128</v>
      </c>
      <c r="B131" s="7">
        <v>44511</v>
      </c>
      <c r="C131" s="7" t="str">
        <f>TEXT(Visits[[#This Row],[Date]],"ddd")</f>
        <v>Thu</v>
      </c>
      <c r="D131" s="6" t="s">
        <v>32</v>
      </c>
      <c r="E131" s="6" t="s">
        <v>34</v>
      </c>
      <c r="F131" s="6" t="s">
        <v>34</v>
      </c>
      <c r="G131" s="6" t="s">
        <v>33</v>
      </c>
      <c r="H131" s="24"/>
    </row>
    <row r="132" spans="1:8" x14ac:dyDescent="0.3">
      <c r="A132" s="160">
        <v>129</v>
      </c>
      <c r="B132" s="7">
        <v>44511</v>
      </c>
      <c r="C132" s="7" t="str">
        <f>TEXT(Visits[[#This Row],[Date]],"ddd")</f>
        <v>Thu</v>
      </c>
      <c r="D132" s="6" t="s">
        <v>32</v>
      </c>
      <c r="E132" s="6" t="s">
        <v>33</v>
      </c>
      <c r="F132" s="6" t="s">
        <v>34</v>
      </c>
      <c r="G132" s="6" t="s">
        <v>34</v>
      </c>
      <c r="H132" s="24"/>
    </row>
    <row r="133" spans="1:8" x14ac:dyDescent="0.3">
      <c r="A133" s="160">
        <v>130</v>
      </c>
      <c r="B133" s="7">
        <v>44511</v>
      </c>
      <c r="C133" s="7" t="str">
        <f>TEXT(Visits[[#This Row],[Date]],"ddd")</f>
        <v>Thu</v>
      </c>
      <c r="D133" s="6" t="s">
        <v>36</v>
      </c>
      <c r="E133" s="6" t="s">
        <v>33</v>
      </c>
      <c r="F133" s="6" t="s">
        <v>34</v>
      </c>
      <c r="G133" s="6" t="s">
        <v>34</v>
      </c>
      <c r="H133" s="24"/>
    </row>
    <row r="134" spans="1:8" x14ac:dyDescent="0.3">
      <c r="A134" s="160">
        <v>131</v>
      </c>
      <c r="B134" s="7">
        <v>44511</v>
      </c>
      <c r="C134" s="7" t="str">
        <f>TEXT(Visits[[#This Row],[Date]],"ddd")</f>
        <v>Thu</v>
      </c>
      <c r="D134" s="6" t="s">
        <v>32</v>
      </c>
      <c r="E134" s="6" t="s">
        <v>33</v>
      </c>
      <c r="F134" s="6" t="s">
        <v>34</v>
      </c>
      <c r="G134" s="6" t="s">
        <v>34</v>
      </c>
      <c r="H134" s="24"/>
    </row>
    <row r="135" spans="1:8" x14ac:dyDescent="0.3">
      <c r="A135" s="160">
        <v>132</v>
      </c>
      <c r="B135" s="7">
        <v>44511</v>
      </c>
      <c r="C135" s="7" t="str">
        <f>TEXT(Visits[[#This Row],[Date]],"ddd")</f>
        <v>Thu</v>
      </c>
      <c r="D135" s="6" t="s">
        <v>32</v>
      </c>
      <c r="E135" s="6" t="s">
        <v>34</v>
      </c>
      <c r="F135" s="6" t="s">
        <v>33</v>
      </c>
      <c r="G135" s="6" t="s">
        <v>33</v>
      </c>
      <c r="H135" s="24"/>
    </row>
    <row r="136" spans="1:8" x14ac:dyDescent="0.3">
      <c r="A136" s="160">
        <v>133</v>
      </c>
      <c r="B136" s="7">
        <v>44511</v>
      </c>
      <c r="C136" s="7" t="str">
        <f>TEXT(Visits[[#This Row],[Date]],"ddd")</f>
        <v>Thu</v>
      </c>
      <c r="D136" s="6" t="s">
        <v>32</v>
      </c>
      <c r="E136" s="6" t="s">
        <v>174</v>
      </c>
      <c r="F136" s="6" t="s">
        <v>34</v>
      </c>
      <c r="G136" s="6" t="s">
        <v>34</v>
      </c>
      <c r="H136" s="24"/>
    </row>
    <row r="137" spans="1:8" x14ac:dyDescent="0.3">
      <c r="A137" s="160">
        <v>134</v>
      </c>
      <c r="B137" s="7">
        <v>44511</v>
      </c>
      <c r="C137" s="7" t="str">
        <f>TEXT(Visits[[#This Row],[Date]],"ddd")</f>
        <v>Thu</v>
      </c>
      <c r="D137" s="6" t="s">
        <v>32</v>
      </c>
      <c r="E137" s="6" t="s">
        <v>34</v>
      </c>
      <c r="F137" s="6" t="s">
        <v>34</v>
      </c>
      <c r="G137" s="6" t="s">
        <v>34</v>
      </c>
      <c r="H137" s="24"/>
    </row>
    <row r="138" spans="1:8" x14ac:dyDescent="0.3">
      <c r="A138" s="160">
        <v>135</v>
      </c>
      <c r="B138" s="7">
        <v>44512</v>
      </c>
      <c r="C138" s="7" t="str">
        <f>TEXT(Visits[[#This Row],[Date]],"ddd")</f>
        <v>Fri</v>
      </c>
      <c r="D138" s="6" t="s">
        <v>32</v>
      </c>
      <c r="E138" s="6" t="s">
        <v>33</v>
      </c>
      <c r="F138" s="6" t="s">
        <v>34</v>
      </c>
      <c r="G138" s="6" t="s">
        <v>34</v>
      </c>
      <c r="H138" s="24"/>
    </row>
    <row r="139" spans="1:8" x14ac:dyDescent="0.3">
      <c r="A139" s="160">
        <v>136</v>
      </c>
      <c r="B139" s="7">
        <v>44512</v>
      </c>
      <c r="C139" s="7" t="str">
        <f>TEXT(Visits[[#This Row],[Date]],"ddd")</f>
        <v>Fri</v>
      </c>
      <c r="D139" s="6" t="s">
        <v>36</v>
      </c>
      <c r="E139" s="6" t="s">
        <v>33</v>
      </c>
      <c r="F139" s="6" t="s">
        <v>34</v>
      </c>
      <c r="G139" s="6" t="s">
        <v>34</v>
      </c>
      <c r="H139" s="24"/>
    </row>
    <row r="140" spans="1:8" x14ac:dyDescent="0.3">
      <c r="A140" s="160">
        <v>137</v>
      </c>
      <c r="B140" s="7">
        <v>44512</v>
      </c>
      <c r="C140" s="7" t="str">
        <f>TEXT(Visits[[#This Row],[Date]],"ddd")</f>
        <v>Fri</v>
      </c>
      <c r="D140" s="6" t="s">
        <v>35</v>
      </c>
      <c r="E140" s="6" t="s">
        <v>33</v>
      </c>
      <c r="F140" s="6" t="s">
        <v>33</v>
      </c>
      <c r="G140" s="6" t="s">
        <v>34</v>
      </c>
      <c r="H140" s="24"/>
    </row>
    <row r="141" spans="1:8" x14ac:dyDescent="0.3">
      <c r="A141" s="160">
        <v>138</v>
      </c>
      <c r="B141" s="7">
        <v>44515</v>
      </c>
      <c r="C141" s="7" t="str">
        <f>TEXT(Visits[[#This Row],[Date]],"ddd")</f>
        <v>Mon</v>
      </c>
      <c r="D141" s="6" t="s">
        <v>32</v>
      </c>
      <c r="E141" s="6" t="s">
        <v>34</v>
      </c>
      <c r="F141" s="6" t="s">
        <v>34</v>
      </c>
      <c r="G141" s="6" t="s">
        <v>34</v>
      </c>
      <c r="H141" s="24"/>
    </row>
    <row r="142" spans="1:8" x14ac:dyDescent="0.3">
      <c r="A142" s="160">
        <v>139</v>
      </c>
      <c r="B142" s="7">
        <v>44515</v>
      </c>
      <c r="C142" s="7" t="str">
        <f>TEXT(Visits[[#This Row],[Date]],"ddd")</f>
        <v>Mon</v>
      </c>
      <c r="D142" s="6" t="s">
        <v>32</v>
      </c>
      <c r="E142" s="6" t="s">
        <v>33</v>
      </c>
      <c r="F142" s="6" t="s">
        <v>34</v>
      </c>
      <c r="G142" s="6" t="s">
        <v>34</v>
      </c>
      <c r="H142" s="24"/>
    </row>
    <row r="143" spans="1:8" x14ac:dyDescent="0.3">
      <c r="A143" s="160">
        <v>140</v>
      </c>
      <c r="B143" s="7">
        <v>44515</v>
      </c>
      <c r="C143" s="7" t="str">
        <f>TEXT(Visits[[#This Row],[Date]],"ddd")</f>
        <v>Mon</v>
      </c>
      <c r="D143" s="6" t="s">
        <v>32</v>
      </c>
      <c r="E143" s="6" t="s">
        <v>34</v>
      </c>
      <c r="F143" s="6" t="s">
        <v>34</v>
      </c>
      <c r="G143" s="6" t="s">
        <v>34</v>
      </c>
      <c r="H143" s="24"/>
    </row>
    <row r="144" spans="1:8" x14ac:dyDescent="0.3">
      <c r="A144" s="160">
        <v>141</v>
      </c>
      <c r="B144" s="7">
        <v>44515</v>
      </c>
      <c r="C144" s="7" t="str">
        <f>TEXT(Visits[[#This Row],[Date]],"ddd")</f>
        <v>Mon</v>
      </c>
      <c r="D144" s="6" t="s">
        <v>32</v>
      </c>
      <c r="E144" s="6" t="s">
        <v>174</v>
      </c>
      <c r="F144" s="6" t="s">
        <v>34</v>
      </c>
      <c r="G144" s="6" t="s">
        <v>34</v>
      </c>
      <c r="H144" s="24"/>
    </row>
    <row r="145" spans="1:8" x14ac:dyDescent="0.3">
      <c r="A145" s="160">
        <v>142</v>
      </c>
      <c r="B145" s="7">
        <v>44515</v>
      </c>
      <c r="C145" s="7" t="str">
        <f>TEXT(Visits[[#This Row],[Date]],"ddd")</f>
        <v>Mon</v>
      </c>
      <c r="D145" s="6" t="s">
        <v>32</v>
      </c>
      <c r="E145" s="6" t="s">
        <v>34</v>
      </c>
      <c r="F145" s="6" t="s">
        <v>34</v>
      </c>
      <c r="G145" s="6" t="s">
        <v>34</v>
      </c>
      <c r="H145" s="24"/>
    </row>
    <row r="146" spans="1:8" x14ac:dyDescent="0.3">
      <c r="A146" s="160">
        <v>143</v>
      </c>
      <c r="B146" s="7">
        <v>44515</v>
      </c>
      <c r="C146" s="7" t="str">
        <f>TEXT(Visits[[#This Row],[Date]],"ddd")</f>
        <v>Mon</v>
      </c>
      <c r="D146" s="6" t="s">
        <v>32</v>
      </c>
      <c r="E146" s="6" t="s">
        <v>33</v>
      </c>
      <c r="F146" s="6" t="s">
        <v>34</v>
      </c>
      <c r="G146" s="6" t="s">
        <v>34</v>
      </c>
      <c r="H146" s="24"/>
    </row>
    <row r="147" spans="1:8" x14ac:dyDescent="0.3">
      <c r="A147" s="160">
        <v>144</v>
      </c>
      <c r="B147" s="7">
        <v>44516</v>
      </c>
      <c r="C147" s="7" t="str">
        <f>TEXT(Visits[[#This Row],[Date]],"ddd")</f>
        <v>Tue</v>
      </c>
      <c r="D147" s="6" t="s">
        <v>32</v>
      </c>
      <c r="E147" s="6" t="s">
        <v>33</v>
      </c>
      <c r="F147" s="6" t="s">
        <v>34</v>
      </c>
      <c r="G147" s="6" t="s">
        <v>34</v>
      </c>
      <c r="H147" s="24"/>
    </row>
    <row r="148" spans="1:8" x14ac:dyDescent="0.3">
      <c r="A148" s="160">
        <v>145</v>
      </c>
      <c r="B148" s="7">
        <v>44516</v>
      </c>
      <c r="C148" s="7" t="str">
        <f>TEXT(Visits[[#This Row],[Date]],"ddd")</f>
        <v>Tue</v>
      </c>
      <c r="D148" s="6" t="s">
        <v>32</v>
      </c>
      <c r="E148" s="6" t="s">
        <v>33</v>
      </c>
      <c r="F148" s="6" t="s">
        <v>33</v>
      </c>
      <c r="G148" s="6" t="s">
        <v>33</v>
      </c>
      <c r="H148" s="24"/>
    </row>
    <row r="149" spans="1:8" x14ac:dyDescent="0.3">
      <c r="A149" s="160">
        <v>146</v>
      </c>
      <c r="B149" s="7">
        <v>44516</v>
      </c>
      <c r="C149" s="7" t="str">
        <f>TEXT(Visits[[#This Row],[Date]],"ddd")</f>
        <v>Tue</v>
      </c>
      <c r="D149" s="6" t="s">
        <v>32</v>
      </c>
      <c r="E149" s="6" t="s">
        <v>34</v>
      </c>
      <c r="F149" s="6" t="s">
        <v>34</v>
      </c>
      <c r="G149" s="6" t="s">
        <v>34</v>
      </c>
      <c r="H149" s="24"/>
    </row>
    <row r="150" spans="1:8" x14ac:dyDescent="0.3">
      <c r="A150" s="160">
        <v>147</v>
      </c>
      <c r="B150" s="7">
        <v>44517</v>
      </c>
      <c r="C150" s="7" t="str">
        <f>TEXT(Visits[[#This Row],[Date]],"ddd")</f>
        <v>Wed</v>
      </c>
      <c r="D150" s="6" t="s">
        <v>32</v>
      </c>
      <c r="E150" s="6" t="s">
        <v>174</v>
      </c>
      <c r="F150" s="6" t="s">
        <v>34</v>
      </c>
      <c r="G150" s="6" t="s">
        <v>34</v>
      </c>
      <c r="H150" s="24"/>
    </row>
    <row r="151" spans="1:8" x14ac:dyDescent="0.3">
      <c r="A151" s="160">
        <v>148</v>
      </c>
      <c r="B151" s="7">
        <v>44517</v>
      </c>
      <c r="C151" s="7" t="str">
        <f>TEXT(Visits[[#This Row],[Date]],"ddd")</f>
        <v>Wed</v>
      </c>
      <c r="D151" s="6" t="s">
        <v>32</v>
      </c>
      <c r="E151" s="6" t="s">
        <v>34</v>
      </c>
      <c r="F151" s="6" t="s">
        <v>34</v>
      </c>
      <c r="G151" s="6" t="s">
        <v>34</v>
      </c>
      <c r="H151" s="24"/>
    </row>
    <row r="152" spans="1:8" x14ac:dyDescent="0.3">
      <c r="A152" s="160">
        <v>149</v>
      </c>
      <c r="B152" s="7">
        <v>44517</v>
      </c>
      <c r="C152" s="7" t="str">
        <f>TEXT(Visits[[#This Row],[Date]],"ddd")</f>
        <v>Wed</v>
      </c>
      <c r="D152" s="6" t="s">
        <v>32</v>
      </c>
      <c r="E152" s="6" t="s">
        <v>33</v>
      </c>
      <c r="F152" s="6" t="s">
        <v>33</v>
      </c>
      <c r="G152" s="6" t="s">
        <v>33</v>
      </c>
      <c r="H152" s="24"/>
    </row>
    <row r="153" spans="1:8" x14ac:dyDescent="0.3">
      <c r="A153" s="160">
        <v>150</v>
      </c>
      <c r="B153" s="7">
        <v>44518</v>
      </c>
      <c r="C153" s="7" t="str">
        <f>TEXT(Visits[[#This Row],[Date]],"ddd")</f>
        <v>Thu</v>
      </c>
      <c r="D153" s="6" t="s">
        <v>32</v>
      </c>
      <c r="E153" s="6" t="s">
        <v>34</v>
      </c>
      <c r="F153" s="6" t="s">
        <v>34</v>
      </c>
      <c r="G153" s="6" t="s">
        <v>34</v>
      </c>
      <c r="H153" s="24"/>
    </row>
    <row r="154" spans="1:8" x14ac:dyDescent="0.3">
      <c r="A154" s="161">
        <v>151</v>
      </c>
      <c r="B154" s="7">
        <v>44518</v>
      </c>
      <c r="C154" s="7" t="str">
        <f>TEXT(Visits[[#This Row],[Date]],"ddd")</f>
        <v>Thu</v>
      </c>
      <c r="D154" s="6" t="s">
        <v>35</v>
      </c>
      <c r="E154" s="6" t="s">
        <v>174</v>
      </c>
      <c r="F154" s="6" t="s">
        <v>34</v>
      </c>
      <c r="G154" s="6" t="s">
        <v>34</v>
      </c>
      <c r="H154" s="24"/>
    </row>
    <row r="155" spans="1:8" x14ac:dyDescent="0.3">
      <c r="A155" s="161">
        <v>152</v>
      </c>
      <c r="B155" s="7">
        <v>44518</v>
      </c>
      <c r="C155" s="7" t="str">
        <f>TEXT(Visits[[#This Row],[Date]],"ddd")</f>
        <v>Thu</v>
      </c>
      <c r="D155" s="6" t="s">
        <v>32</v>
      </c>
      <c r="E155" s="6" t="s">
        <v>34</v>
      </c>
      <c r="F155" s="6" t="s">
        <v>34</v>
      </c>
      <c r="G155" s="6" t="s">
        <v>34</v>
      </c>
      <c r="H155" s="24"/>
    </row>
    <row r="156" spans="1:8" x14ac:dyDescent="0.3">
      <c r="A156" s="161">
        <v>153</v>
      </c>
      <c r="B156" s="7">
        <v>44518</v>
      </c>
      <c r="C156" s="7" t="str">
        <f>TEXT(Visits[[#This Row],[Date]],"ddd")</f>
        <v>Thu</v>
      </c>
      <c r="D156" s="6" t="s">
        <v>32</v>
      </c>
      <c r="E156" s="6" t="s">
        <v>33</v>
      </c>
      <c r="F156" s="6" t="s">
        <v>34</v>
      </c>
      <c r="G156" s="6" t="s">
        <v>34</v>
      </c>
      <c r="H156" s="24"/>
    </row>
    <row r="157" spans="1:8" x14ac:dyDescent="0.3">
      <c r="A157" s="161">
        <v>154</v>
      </c>
      <c r="B157" s="7">
        <v>44518</v>
      </c>
      <c r="C157" s="7" t="str">
        <f>TEXT(Visits[[#This Row],[Date]],"ddd")</f>
        <v>Thu</v>
      </c>
      <c r="D157" s="6" t="s">
        <v>32</v>
      </c>
      <c r="E157" s="6" t="s">
        <v>33</v>
      </c>
      <c r="F157" s="6" t="s">
        <v>34</v>
      </c>
      <c r="G157" s="6" t="s">
        <v>33</v>
      </c>
      <c r="H157" s="24"/>
    </row>
    <row r="158" spans="1:8" x14ac:dyDescent="0.3">
      <c r="A158" s="161">
        <v>155</v>
      </c>
      <c r="B158" s="7">
        <v>44518</v>
      </c>
      <c r="C158" s="7" t="str">
        <f>TEXT(Visits[[#This Row],[Date]],"ddd")</f>
        <v>Thu</v>
      </c>
      <c r="D158" s="6" t="s">
        <v>32</v>
      </c>
      <c r="E158" s="6" t="s">
        <v>33</v>
      </c>
      <c r="F158" s="6" t="s">
        <v>34</v>
      </c>
      <c r="G158" s="6" t="s">
        <v>34</v>
      </c>
      <c r="H158" s="24"/>
    </row>
    <row r="159" spans="1:8" x14ac:dyDescent="0.3">
      <c r="A159" s="161">
        <v>156</v>
      </c>
      <c r="B159" s="7">
        <v>44518</v>
      </c>
      <c r="C159" s="7" t="str">
        <f>TEXT(Visits[[#This Row],[Date]],"ddd")</f>
        <v>Thu</v>
      </c>
      <c r="D159" s="6" t="s">
        <v>32</v>
      </c>
      <c r="E159" s="6" t="s">
        <v>34</v>
      </c>
      <c r="F159" s="6" t="s">
        <v>34</v>
      </c>
      <c r="G159" s="6" t="s">
        <v>34</v>
      </c>
      <c r="H159" s="24"/>
    </row>
    <row r="160" spans="1:8" x14ac:dyDescent="0.3">
      <c r="A160" s="161">
        <v>157</v>
      </c>
      <c r="B160" s="7">
        <v>44519</v>
      </c>
      <c r="C160" s="7" t="str">
        <f>TEXT(Visits[[#This Row],[Date]],"ddd")</f>
        <v>Fri</v>
      </c>
      <c r="D160" s="6" t="s">
        <v>32</v>
      </c>
      <c r="E160" s="6" t="s">
        <v>33</v>
      </c>
      <c r="F160" s="6" t="s">
        <v>34</v>
      </c>
      <c r="G160" s="6" t="s">
        <v>34</v>
      </c>
      <c r="H160" s="24"/>
    </row>
    <row r="161" spans="1:8" x14ac:dyDescent="0.3">
      <c r="A161" s="161">
        <v>158</v>
      </c>
      <c r="B161" s="7">
        <v>44519</v>
      </c>
      <c r="C161" s="7" t="str">
        <f>TEXT(Visits[[#This Row],[Date]],"ddd")</f>
        <v>Fri</v>
      </c>
      <c r="D161" s="6" t="s">
        <v>32</v>
      </c>
      <c r="E161" s="6" t="s">
        <v>34</v>
      </c>
      <c r="F161" s="6" t="s">
        <v>34</v>
      </c>
      <c r="G161" s="6" t="s">
        <v>33</v>
      </c>
      <c r="H161" s="24"/>
    </row>
    <row r="162" spans="1:8" x14ac:dyDescent="0.3">
      <c r="A162" s="161">
        <v>159</v>
      </c>
      <c r="B162" s="7">
        <v>44519</v>
      </c>
      <c r="C162" s="7" t="str">
        <f>TEXT(Visits[[#This Row],[Date]],"ddd")</f>
        <v>Fri</v>
      </c>
      <c r="D162" s="6" t="s">
        <v>35</v>
      </c>
      <c r="E162" s="6" t="s">
        <v>174</v>
      </c>
      <c r="F162" s="6" t="s">
        <v>34</v>
      </c>
      <c r="G162" s="6" t="s">
        <v>34</v>
      </c>
      <c r="H162" s="24"/>
    </row>
    <row r="163" spans="1:8" x14ac:dyDescent="0.3">
      <c r="A163" s="161">
        <v>160</v>
      </c>
      <c r="B163" s="7">
        <v>44519</v>
      </c>
      <c r="C163" s="7" t="str">
        <f>TEXT(Visits[[#This Row],[Date]],"ddd")</f>
        <v>Fri</v>
      </c>
      <c r="D163" s="6" t="s">
        <v>32</v>
      </c>
      <c r="E163" s="6" t="s">
        <v>34</v>
      </c>
      <c r="F163" s="6" t="s">
        <v>34</v>
      </c>
      <c r="G163" s="6" t="s">
        <v>34</v>
      </c>
      <c r="H163" s="24"/>
    </row>
    <row r="164" spans="1:8" x14ac:dyDescent="0.3">
      <c r="A164" s="161">
        <v>161</v>
      </c>
      <c r="B164" s="7">
        <v>44519</v>
      </c>
      <c r="C164" s="7" t="str">
        <f>TEXT(Visits[[#This Row],[Date]],"ddd")</f>
        <v>Fri</v>
      </c>
      <c r="D164" s="6" t="s">
        <v>32</v>
      </c>
      <c r="E164" s="6" t="s">
        <v>33</v>
      </c>
      <c r="F164" s="6" t="s">
        <v>34</v>
      </c>
      <c r="G164" s="6" t="s">
        <v>34</v>
      </c>
      <c r="H164" s="24"/>
    </row>
    <row r="165" spans="1:8" x14ac:dyDescent="0.3">
      <c r="A165" s="161">
        <v>162</v>
      </c>
      <c r="B165" s="7">
        <v>44522</v>
      </c>
      <c r="C165" s="7" t="str">
        <f>TEXT(Visits[[#This Row],[Date]],"ddd")</f>
        <v>Mon</v>
      </c>
      <c r="D165" s="6" t="s">
        <v>32</v>
      </c>
      <c r="E165" s="6" t="s">
        <v>33</v>
      </c>
      <c r="F165" s="6" t="s">
        <v>34</v>
      </c>
      <c r="G165" s="6" t="s">
        <v>34</v>
      </c>
      <c r="H165" s="24"/>
    </row>
    <row r="166" spans="1:8" x14ac:dyDescent="0.3">
      <c r="A166" s="161">
        <v>163</v>
      </c>
      <c r="B166" s="7">
        <v>44522</v>
      </c>
      <c r="C166" s="7" t="str">
        <f>TEXT(Visits[[#This Row],[Date]],"ddd")</f>
        <v>Mon</v>
      </c>
      <c r="D166" s="6" t="s">
        <v>32</v>
      </c>
      <c r="E166" s="6" t="s">
        <v>33</v>
      </c>
      <c r="F166" s="6" t="s">
        <v>34</v>
      </c>
      <c r="G166" s="6" t="s">
        <v>34</v>
      </c>
      <c r="H166" s="24"/>
    </row>
    <row r="167" spans="1:8" x14ac:dyDescent="0.3">
      <c r="A167" s="161">
        <v>164</v>
      </c>
      <c r="B167" s="7">
        <v>44522</v>
      </c>
      <c r="C167" s="7" t="str">
        <f>TEXT(Visits[[#This Row],[Date]],"ddd")</f>
        <v>Mon</v>
      </c>
      <c r="D167" s="6" t="s">
        <v>32</v>
      </c>
      <c r="E167" s="6" t="s">
        <v>34</v>
      </c>
      <c r="F167" s="6" t="s">
        <v>34</v>
      </c>
      <c r="G167" s="6" t="s">
        <v>33</v>
      </c>
      <c r="H167" s="24"/>
    </row>
    <row r="168" spans="1:8" x14ac:dyDescent="0.3">
      <c r="A168" s="161">
        <v>165</v>
      </c>
      <c r="B168" s="7">
        <v>44522</v>
      </c>
      <c r="C168" s="7" t="str">
        <f>TEXT(Visits[[#This Row],[Date]],"ddd")</f>
        <v>Mon</v>
      </c>
      <c r="D168" s="6" t="s">
        <v>32</v>
      </c>
      <c r="E168" s="6" t="s">
        <v>174</v>
      </c>
      <c r="F168" s="6" t="s">
        <v>33</v>
      </c>
      <c r="G168" s="6" t="s">
        <v>34</v>
      </c>
      <c r="H168" s="24"/>
    </row>
    <row r="169" spans="1:8" x14ac:dyDescent="0.3">
      <c r="A169" s="161">
        <v>166</v>
      </c>
      <c r="B169" s="7">
        <v>44522</v>
      </c>
      <c r="C169" s="7" t="str">
        <f>TEXT(Visits[[#This Row],[Date]],"ddd")</f>
        <v>Mon</v>
      </c>
      <c r="D169" s="6" t="s">
        <v>32</v>
      </c>
      <c r="E169" s="6" t="s">
        <v>34</v>
      </c>
      <c r="F169" s="6" t="s">
        <v>34</v>
      </c>
      <c r="G169" s="6" t="s">
        <v>34</v>
      </c>
      <c r="H169" s="24"/>
    </row>
    <row r="170" spans="1:8" x14ac:dyDescent="0.3">
      <c r="A170" s="161">
        <v>167</v>
      </c>
      <c r="B170" s="7">
        <v>44524</v>
      </c>
      <c r="C170" s="7" t="str">
        <f>TEXT(Visits[[#This Row],[Date]],"ddd")</f>
        <v>Wed</v>
      </c>
      <c r="D170" s="6" t="s">
        <v>32</v>
      </c>
      <c r="E170" s="6" t="s">
        <v>33</v>
      </c>
      <c r="F170" s="6" t="s">
        <v>34</v>
      </c>
      <c r="G170" s="6" t="s">
        <v>34</v>
      </c>
      <c r="H170" s="24"/>
    </row>
    <row r="171" spans="1:8" x14ac:dyDescent="0.3">
      <c r="A171" s="161">
        <v>168</v>
      </c>
      <c r="B171" s="7">
        <v>44524</v>
      </c>
      <c r="C171" s="7" t="str">
        <f>TEXT(Visits[[#This Row],[Date]],"ddd")</f>
        <v>Wed</v>
      </c>
      <c r="D171" s="6" t="s">
        <v>36</v>
      </c>
      <c r="E171" s="6" t="s">
        <v>33</v>
      </c>
      <c r="F171" s="6" t="s">
        <v>33</v>
      </c>
      <c r="G171" s="6" t="s">
        <v>34</v>
      </c>
      <c r="H171" s="24"/>
    </row>
    <row r="172" spans="1:8" x14ac:dyDescent="0.3">
      <c r="A172" s="161">
        <v>169</v>
      </c>
      <c r="B172" s="7">
        <v>44524</v>
      </c>
      <c r="C172" s="7" t="str">
        <f>TEXT(Visits[[#This Row],[Date]],"ddd")</f>
        <v>Wed</v>
      </c>
      <c r="D172" s="6" t="s">
        <v>35</v>
      </c>
      <c r="E172" s="6" t="s">
        <v>33</v>
      </c>
      <c r="F172" s="6" t="s">
        <v>34</v>
      </c>
      <c r="G172" s="6" t="s">
        <v>34</v>
      </c>
      <c r="H172" s="24"/>
    </row>
    <row r="173" spans="1:8" x14ac:dyDescent="0.3">
      <c r="A173" s="161">
        <v>170</v>
      </c>
      <c r="B173" s="7">
        <v>44524</v>
      </c>
      <c r="C173" s="7" t="str">
        <f>TEXT(Visits[[#This Row],[Date]],"ddd")</f>
        <v>Wed</v>
      </c>
      <c r="D173" s="6" t="s">
        <v>32</v>
      </c>
      <c r="E173" s="6" t="s">
        <v>34</v>
      </c>
      <c r="F173" s="6" t="s">
        <v>34</v>
      </c>
      <c r="G173" s="6" t="s">
        <v>33</v>
      </c>
      <c r="H173" s="24"/>
    </row>
    <row r="174" spans="1:8" x14ac:dyDescent="0.3">
      <c r="A174" s="161">
        <v>171</v>
      </c>
      <c r="B174" s="7">
        <v>44524</v>
      </c>
      <c r="C174" s="7" t="str">
        <f>TEXT(Visits[[#This Row],[Date]],"ddd")</f>
        <v>Wed</v>
      </c>
      <c r="D174" s="6" t="s">
        <v>32</v>
      </c>
      <c r="E174" s="6" t="s">
        <v>33</v>
      </c>
      <c r="F174" s="6" t="s">
        <v>34</v>
      </c>
      <c r="G174" s="6" t="s">
        <v>34</v>
      </c>
      <c r="H174" s="24"/>
    </row>
    <row r="175" spans="1:8" x14ac:dyDescent="0.3">
      <c r="A175" s="161">
        <v>172</v>
      </c>
      <c r="B175" s="7">
        <v>44525</v>
      </c>
      <c r="C175" s="7" t="str">
        <f>TEXT(Visits[[#This Row],[Date]],"ddd")</f>
        <v>Thu</v>
      </c>
      <c r="D175" s="6" t="s">
        <v>32</v>
      </c>
      <c r="E175" s="6" t="s">
        <v>34</v>
      </c>
      <c r="F175" s="6" t="s">
        <v>34</v>
      </c>
      <c r="G175" s="6" t="s">
        <v>34</v>
      </c>
      <c r="H175" s="24"/>
    </row>
    <row r="176" spans="1:8" x14ac:dyDescent="0.3">
      <c r="A176" s="161">
        <v>173</v>
      </c>
      <c r="B176" s="7">
        <v>44525</v>
      </c>
      <c r="C176" s="7" t="str">
        <f>TEXT(Visits[[#This Row],[Date]],"ddd")</f>
        <v>Thu</v>
      </c>
      <c r="D176" s="6" t="s">
        <v>32</v>
      </c>
      <c r="E176" s="6" t="s">
        <v>174</v>
      </c>
      <c r="F176" s="6" t="s">
        <v>34</v>
      </c>
      <c r="G176" s="6" t="s">
        <v>34</v>
      </c>
      <c r="H176" s="24"/>
    </row>
    <row r="177" spans="1:8" x14ac:dyDescent="0.3">
      <c r="A177" s="161">
        <v>174</v>
      </c>
      <c r="B177" s="7">
        <v>44525</v>
      </c>
      <c r="C177" s="7" t="str">
        <f>TEXT(Visits[[#This Row],[Date]],"ddd")</f>
        <v>Thu</v>
      </c>
      <c r="D177" s="6" t="s">
        <v>32</v>
      </c>
      <c r="E177" s="6" t="s">
        <v>34</v>
      </c>
      <c r="F177" s="6" t="s">
        <v>33</v>
      </c>
      <c r="G177" s="6" t="s">
        <v>34</v>
      </c>
      <c r="H177" s="24"/>
    </row>
    <row r="178" spans="1:8" x14ac:dyDescent="0.3">
      <c r="A178" s="161">
        <v>175</v>
      </c>
      <c r="B178" s="7">
        <v>44525</v>
      </c>
      <c r="C178" s="7" t="str">
        <f>TEXT(Visits[[#This Row],[Date]],"ddd")</f>
        <v>Thu</v>
      </c>
      <c r="D178" s="6" t="s">
        <v>35</v>
      </c>
      <c r="E178" s="6" t="s">
        <v>33</v>
      </c>
      <c r="F178" s="6" t="s">
        <v>34</v>
      </c>
      <c r="G178" s="6" t="s">
        <v>34</v>
      </c>
      <c r="H178" s="24"/>
    </row>
    <row r="179" spans="1:8" x14ac:dyDescent="0.3">
      <c r="A179" s="161">
        <v>176</v>
      </c>
      <c r="B179" s="7">
        <v>44526</v>
      </c>
      <c r="C179" s="7" t="str">
        <f>TEXT(Visits[[#This Row],[Date]],"ddd")</f>
        <v>Fri</v>
      </c>
      <c r="D179" s="6" t="s">
        <v>32</v>
      </c>
      <c r="E179" s="6" t="s">
        <v>33</v>
      </c>
      <c r="F179" s="6" t="s">
        <v>34</v>
      </c>
      <c r="G179" s="6" t="s">
        <v>33</v>
      </c>
      <c r="H179" s="24"/>
    </row>
    <row r="180" spans="1:8" x14ac:dyDescent="0.3">
      <c r="A180" s="161">
        <v>177</v>
      </c>
      <c r="B180" s="7">
        <v>44526</v>
      </c>
      <c r="C180" s="7" t="str">
        <f>TEXT(Visits[[#This Row],[Date]],"ddd")</f>
        <v>Fri</v>
      </c>
      <c r="D180" s="6" t="s">
        <v>32</v>
      </c>
      <c r="E180" s="6" t="s">
        <v>33</v>
      </c>
      <c r="F180" s="6" t="s">
        <v>33</v>
      </c>
      <c r="G180" s="6" t="s">
        <v>34</v>
      </c>
      <c r="H180" s="24"/>
    </row>
    <row r="181" spans="1:8" x14ac:dyDescent="0.3">
      <c r="A181" s="161">
        <v>178</v>
      </c>
      <c r="B181" s="7">
        <v>44529</v>
      </c>
      <c r="C181" s="7" t="str">
        <f>TEXT(Visits[[#This Row],[Date]],"ddd")</f>
        <v>Mon</v>
      </c>
      <c r="D181" s="6" t="s">
        <v>32</v>
      </c>
      <c r="E181" s="6" t="s">
        <v>34</v>
      </c>
      <c r="F181" s="6" t="s">
        <v>34</v>
      </c>
      <c r="G181" s="6" t="s">
        <v>34</v>
      </c>
      <c r="H181" s="24"/>
    </row>
    <row r="182" spans="1:8" x14ac:dyDescent="0.3">
      <c r="A182" s="161">
        <v>179</v>
      </c>
      <c r="B182" s="7">
        <v>44529</v>
      </c>
      <c r="C182" s="7" t="str">
        <f>TEXT(Visits[[#This Row],[Date]],"ddd")</f>
        <v>Mon</v>
      </c>
      <c r="D182" s="6" t="s">
        <v>32</v>
      </c>
      <c r="E182" s="6" t="s">
        <v>174</v>
      </c>
      <c r="F182" s="6" t="s">
        <v>34</v>
      </c>
      <c r="G182" s="6" t="s">
        <v>34</v>
      </c>
      <c r="H182" s="24"/>
    </row>
    <row r="183" spans="1:8" x14ac:dyDescent="0.3">
      <c r="A183" s="161">
        <v>180</v>
      </c>
      <c r="B183" s="7">
        <v>44529</v>
      </c>
      <c r="C183" s="7" t="str">
        <f>TEXT(Visits[[#This Row],[Date]],"ddd")</f>
        <v>Mon</v>
      </c>
      <c r="D183" s="6" t="s">
        <v>32</v>
      </c>
      <c r="E183" s="6" t="s">
        <v>34</v>
      </c>
      <c r="F183" s="6" t="s">
        <v>34</v>
      </c>
      <c r="G183" s="6" t="s">
        <v>34</v>
      </c>
      <c r="H183" s="24"/>
    </row>
    <row r="184" spans="1:8" x14ac:dyDescent="0.3">
      <c r="A184" s="161">
        <v>181</v>
      </c>
      <c r="B184" s="7">
        <v>44529</v>
      </c>
      <c r="C184" s="7" t="str">
        <f>TEXT(Visits[[#This Row],[Date]],"ddd")</f>
        <v>Mon</v>
      </c>
      <c r="D184" s="6" t="s">
        <v>32</v>
      </c>
      <c r="E184" s="6" t="s">
        <v>33</v>
      </c>
      <c r="F184" s="6" t="s">
        <v>34</v>
      </c>
      <c r="G184" s="6" t="s">
        <v>34</v>
      </c>
      <c r="H184" s="24"/>
    </row>
    <row r="185" spans="1:8" x14ac:dyDescent="0.3">
      <c r="A185" s="161">
        <v>182</v>
      </c>
      <c r="B185" s="7">
        <v>44530</v>
      </c>
      <c r="C185" s="7" t="str">
        <f>TEXT(Visits[[#This Row],[Date]],"ddd")</f>
        <v>Tue</v>
      </c>
      <c r="D185" s="6" t="s">
        <v>32</v>
      </c>
      <c r="E185" s="6" t="s">
        <v>33</v>
      </c>
      <c r="F185" s="6" t="s">
        <v>34</v>
      </c>
      <c r="G185" s="6" t="s">
        <v>34</v>
      </c>
      <c r="H185" s="24"/>
    </row>
    <row r="186" spans="1:8" x14ac:dyDescent="0.3">
      <c r="A186" s="161">
        <v>183</v>
      </c>
      <c r="B186" s="7">
        <v>44530</v>
      </c>
      <c r="C186" s="7" t="str">
        <f>TEXT(Visits[[#This Row],[Date]],"ddd")</f>
        <v>Tue</v>
      </c>
      <c r="D186" s="6" t="s">
        <v>32</v>
      </c>
      <c r="E186" s="6" t="s">
        <v>33</v>
      </c>
      <c r="F186" s="6" t="s">
        <v>34</v>
      </c>
      <c r="G186" s="6" t="s">
        <v>33</v>
      </c>
      <c r="H186" s="24"/>
    </row>
    <row r="187" spans="1:8" x14ac:dyDescent="0.3">
      <c r="A187" s="161">
        <v>184</v>
      </c>
      <c r="B187" s="7">
        <v>44531</v>
      </c>
      <c r="C187" s="7" t="str">
        <f>TEXT(Visits[[#This Row],[Date]],"ddd")</f>
        <v>Wed</v>
      </c>
      <c r="D187" s="6" t="s">
        <v>32</v>
      </c>
      <c r="E187" s="6" t="s">
        <v>34</v>
      </c>
      <c r="F187" s="6" t="s">
        <v>34</v>
      </c>
      <c r="G187" s="6" t="s">
        <v>34</v>
      </c>
      <c r="H187" s="24"/>
    </row>
    <row r="188" spans="1:8" x14ac:dyDescent="0.3">
      <c r="A188" s="161">
        <v>185</v>
      </c>
      <c r="B188" s="7">
        <v>44531</v>
      </c>
      <c r="C188" s="7" t="str">
        <f>TEXT(Visits[[#This Row],[Date]],"ddd")</f>
        <v>Wed</v>
      </c>
      <c r="D188" s="6" t="s">
        <v>35</v>
      </c>
      <c r="E188" s="6" t="s">
        <v>33</v>
      </c>
      <c r="F188" s="6" t="s">
        <v>34</v>
      </c>
      <c r="G188" s="6" t="s">
        <v>34</v>
      </c>
      <c r="H188" s="24"/>
    </row>
    <row r="189" spans="1:8" x14ac:dyDescent="0.3">
      <c r="A189" s="161">
        <v>186</v>
      </c>
      <c r="B189" s="7">
        <v>44531</v>
      </c>
      <c r="C189" s="7" t="str">
        <f>TEXT(Visits[[#This Row],[Date]],"ddd")</f>
        <v>Wed</v>
      </c>
      <c r="D189" s="6" t="s">
        <v>32</v>
      </c>
      <c r="E189" s="6" t="s">
        <v>34</v>
      </c>
      <c r="F189" s="6" t="s">
        <v>33</v>
      </c>
      <c r="G189" s="6" t="s">
        <v>33</v>
      </c>
      <c r="H189" s="24"/>
    </row>
    <row r="190" spans="1:8" x14ac:dyDescent="0.3">
      <c r="A190" s="161">
        <v>187</v>
      </c>
      <c r="B190" s="7">
        <v>44531</v>
      </c>
      <c r="C190" s="7" t="str">
        <f>TEXT(Visits[[#This Row],[Date]],"ddd")</f>
        <v>Wed</v>
      </c>
      <c r="D190" s="6" t="s">
        <v>32</v>
      </c>
      <c r="E190" s="6" t="s">
        <v>174</v>
      </c>
      <c r="F190" s="6" t="s">
        <v>34</v>
      </c>
      <c r="G190" s="6" t="s">
        <v>34</v>
      </c>
      <c r="H190" s="24"/>
    </row>
    <row r="191" spans="1:8" x14ac:dyDescent="0.3">
      <c r="A191" s="161">
        <v>188</v>
      </c>
      <c r="B191" s="7">
        <v>44531</v>
      </c>
      <c r="C191" s="7" t="str">
        <f>TEXT(Visits[[#This Row],[Date]],"ddd")</f>
        <v>Wed</v>
      </c>
      <c r="D191" s="6" t="s">
        <v>32</v>
      </c>
      <c r="E191" s="6" t="s">
        <v>34</v>
      </c>
      <c r="F191" s="6" t="s">
        <v>34</v>
      </c>
      <c r="G191" s="6" t="s">
        <v>34</v>
      </c>
      <c r="H191" s="24"/>
    </row>
    <row r="192" spans="1:8" x14ac:dyDescent="0.3">
      <c r="A192" s="161">
        <v>189</v>
      </c>
      <c r="B192" s="7">
        <v>44532</v>
      </c>
      <c r="C192" s="7" t="str">
        <f>TEXT(Visits[[#This Row],[Date]],"ddd")</f>
        <v>Thu</v>
      </c>
      <c r="D192" s="6" t="s">
        <v>32</v>
      </c>
      <c r="E192" s="6" t="s">
        <v>33</v>
      </c>
      <c r="F192" s="6" t="s">
        <v>34</v>
      </c>
      <c r="G192" s="6" t="s">
        <v>34</v>
      </c>
      <c r="H192" s="24"/>
    </row>
    <row r="193" spans="1:8" x14ac:dyDescent="0.3">
      <c r="A193" s="161">
        <v>190</v>
      </c>
      <c r="B193" s="7">
        <v>44532</v>
      </c>
      <c r="C193" s="7" t="str">
        <f>TEXT(Visits[[#This Row],[Date]],"ddd")</f>
        <v>Thu</v>
      </c>
      <c r="D193" s="6" t="s">
        <v>35</v>
      </c>
      <c r="E193" s="6" t="s">
        <v>33</v>
      </c>
      <c r="F193" s="6" t="s">
        <v>34</v>
      </c>
      <c r="G193" s="6" t="s">
        <v>34</v>
      </c>
      <c r="H193" s="24"/>
    </row>
    <row r="194" spans="1:8" x14ac:dyDescent="0.3">
      <c r="A194" s="161">
        <v>191</v>
      </c>
      <c r="B194" s="7">
        <v>44532</v>
      </c>
      <c r="C194" s="7" t="str">
        <f>TEXT(Visits[[#This Row],[Date]],"ddd")</f>
        <v>Thu</v>
      </c>
      <c r="D194" s="6" t="s">
        <v>32</v>
      </c>
      <c r="E194" s="6" t="s">
        <v>33</v>
      </c>
      <c r="F194" s="6" t="s">
        <v>34</v>
      </c>
      <c r="G194" s="6" t="s">
        <v>33</v>
      </c>
      <c r="H194" s="24"/>
    </row>
    <row r="195" spans="1:8" x14ac:dyDescent="0.3">
      <c r="A195" s="161">
        <v>192</v>
      </c>
      <c r="B195" s="7">
        <v>44532</v>
      </c>
      <c r="C195" s="7" t="str">
        <f>TEXT(Visits[[#This Row],[Date]],"ddd")</f>
        <v>Thu</v>
      </c>
      <c r="D195" s="6" t="s">
        <v>32</v>
      </c>
      <c r="E195" s="6" t="s">
        <v>34</v>
      </c>
      <c r="F195" s="6" t="s">
        <v>34</v>
      </c>
      <c r="G195" s="6" t="s">
        <v>34</v>
      </c>
      <c r="H195" s="24"/>
    </row>
    <row r="196" spans="1:8" x14ac:dyDescent="0.3">
      <c r="A196" s="161">
        <v>193</v>
      </c>
      <c r="B196" s="7">
        <v>44532</v>
      </c>
      <c r="C196" s="7" t="str">
        <f>TEXT(Visits[[#This Row],[Date]],"ddd")</f>
        <v>Thu</v>
      </c>
      <c r="D196" s="6" t="s">
        <v>32</v>
      </c>
      <c r="E196" s="6" t="s">
        <v>174</v>
      </c>
      <c r="F196" s="6" t="s">
        <v>34</v>
      </c>
      <c r="G196" s="6" t="s">
        <v>34</v>
      </c>
      <c r="H196" s="24"/>
    </row>
    <row r="197" spans="1:8" x14ac:dyDescent="0.3">
      <c r="A197" s="161">
        <v>194</v>
      </c>
      <c r="B197" s="7">
        <v>44533</v>
      </c>
      <c r="C197" s="7" t="str">
        <f>TEXT(Visits[[#This Row],[Date]],"ddd")</f>
        <v>Fri</v>
      </c>
      <c r="D197" s="6" t="s">
        <v>32</v>
      </c>
      <c r="E197" s="6" t="s">
        <v>34</v>
      </c>
      <c r="F197" s="6" t="s">
        <v>34</v>
      </c>
      <c r="G197" s="6" t="s">
        <v>34</v>
      </c>
      <c r="H197" s="24"/>
    </row>
    <row r="198" spans="1:8" x14ac:dyDescent="0.3">
      <c r="A198" s="161">
        <v>195</v>
      </c>
      <c r="B198" s="7">
        <v>44533</v>
      </c>
      <c r="C198" s="7" t="str">
        <f>TEXT(Visits[[#This Row],[Date]],"ddd")</f>
        <v>Fri</v>
      </c>
      <c r="D198" s="6" t="s">
        <v>35</v>
      </c>
      <c r="E198" s="6" t="s">
        <v>33</v>
      </c>
      <c r="F198" s="6" t="s">
        <v>33</v>
      </c>
      <c r="G198" s="6" t="s">
        <v>34</v>
      </c>
      <c r="H198" s="24"/>
    </row>
    <row r="199" spans="1:8" x14ac:dyDescent="0.3">
      <c r="A199" s="161">
        <v>196</v>
      </c>
      <c r="B199" s="7">
        <v>44533</v>
      </c>
      <c r="C199" s="7" t="str">
        <f>TEXT(Visits[[#This Row],[Date]],"ddd")</f>
        <v>Fri</v>
      </c>
      <c r="D199" s="6" t="s">
        <v>32</v>
      </c>
      <c r="E199" s="6" t="s">
        <v>33</v>
      </c>
      <c r="F199" s="6" t="s">
        <v>34</v>
      </c>
      <c r="G199" s="6" t="s">
        <v>34</v>
      </c>
      <c r="H199" s="24"/>
    </row>
    <row r="200" spans="1:8" x14ac:dyDescent="0.3">
      <c r="A200" s="161">
        <v>197</v>
      </c>
      <c r="B200" s="7">
        <v>44533</v>
      </c>
      <c r="C200" s="7" t="str">
        <f>TEXT(Visits[[#This Row],[Date]],"ddd")</f>
        <v>Fri</v>
      </c>
      <c r="D200" s="6" t="s">
        <v>32</v>
      </c>
      <c r="E200" s="6" t="s">
        <v>33</v>
      </c>
      <c r="F200" s="6" t="s">
        <v>34</v>
      </c>
      <c r="G200" s="6" t="s">
        <v>34</v>
      </c>
      <c r="H200" s="24"/>
    </row>
    <row r="201" spans="1:8" x14ac:dyDescent="0.3">
      <c r="A201" s="161">
        <v>198</v>
      </c>
      <c r="B201" s="7">
        <v>44536</v>
      </c>
      <c r="C201" s="7" t="str">
        <f>TEXT(Visits[[#This Row],[Date]],"ddd")</f>
        <v>Mon</v>
      </c>
      <c r="D201" s="6" t="s">
        <v>32</v>
      </c>
      <c r="E201" s="6" t="s">
        <v>34</v>
      </c>
      <c r="F201" s="6" t="s">
        <v>34</v>
      </c>
      <c r="G201" s="6" t="s">
        <v>34</v>
      </c>
      <c r="H201" s="24"/>
    </row>
    <row r="202" spans="1:8" x14ac:dyDescent="0.3">
      <c r="A202" s="161">
        <v>199</v>
      </c>
      <c r="B202" s="7">
        <v>44536</v>
      </c>
      <c r="C202" s="7" t="str">
        <f>TEXT(Visits[[#This Row],[Date]],"ddd")</f>
        <v>Mon</v>
      </c>
      <c r="D202" s="6" t="s">
        <v>32</v>
      </c>
      <c r="E202" s="6" t="s">
        <v>33</v>
      </c>
      <c r="F202" s="6" t="s">
        <v>34</v>
      </c>
      <c r="G202" s="6" t="s">
        <v>33</v>
      </c>
      <c r="H202" s="24"/>
    </row>
    <row r="203" spans="1:8" x14ac:dyDescent="0.3">
      <c r="A203" s="161">
        <v>200</v>
      </c>
      <c r="B203" s="7">
        <v>44536</v>
      </c>
      <c r="C203" s="7" t="str">
        <f>TEXT(Visits[[#This Row],[Date]],"ddd")</f>
        <v>Mon</v>
      </c>
      <c r="D203" s="6" t="s">
        <v>32</v>
      </c>
      <c r="E203" s="6" t="s">
        <v>34</v>
      </c>
      <c r="F203" s="6" t="s">
        <v>34</v>
      </c>
      <c r="G203" s="6" t="s">
        <v>34</v>
      </c>
      <c r="H203" s="24"/>
    </row>
    <row r="204" spans="1:8" x14ac:dyDescent="0.3">
      <c r="A204" s="161">
        <v>201</v>
      </c>
      <c r="B204" s="7">
        <v>44536</v>
      </c>
      <c r="C204" s="7" t="str">
        <f>TEXT(Visits[[#This Row],[Date]],"ddd")</f>
        <v>Mon</v>
      </c>
      <c r="D204" s="6" t="s">
        <v>32</v>
      </c>
      <c r="E204" s="6" t="s">
        <v>174</v>
      </c>
      <c r="F204" s="6" t="s">
        <v>34</v>
      </c>
      <c r="G204" s="6" t="s">
        <v>34</v>
      </c>
      <c r="H204" s="24"/>
    </row>
    <row r="205" spans="1:8" x14ac:dyDescent="0.3">
      <c r="A205" s="161">
        <v>202</v>
      </c>
      <c r="B205" s="7">
        <v>44536</v>
      </c>
      <c r="C205" s="7" t="str">
        <f>TEXT(Visits[[#This Row],[Date]],"ddd")</f>
        <v>Mon</v>
      </c>
      <c r="D205" s="6" t="s">
        <v>32</v>
      </c>
      <c r="E205" s="6" t="s">
        <v>34</v>
      </c>
      <c r="F205" s="6" t="s">
        <v>34</v>
      </c>
      <c r="G205" s="6" t="s">
        <v>34</v>
      </c>
      <c r="H205" s="24"/>
    </row>
    <row r="206" spans="1:8" x14ac:dyDescent="0.3">
      <c r="A206" s="161">
        <v>203</v>
      </c>
      <c r="B206" s="7">
        <v>44536</v>
      </c>
      <c r="C206" s="7" t="str">
        <f>TEXT(Visits[[#This Row],[Date]],"ddd")</f>
        <v>Mon</v>
      </c>
      <c r="D206" s="6" t="s">
        <v>36</v>
      </c>
      <c r="E206" s="6" t="s">
        <v>33</v>
      </c>
      <c r="F206" s="6" t="s">
        <v>34</v>
      </c>
      <c r="G206" s="6" t="s">
        <v>34</v>
      </c>
      <c r="H206" s="24"/>
    </row>
    <row r="207" spans="1:8" x14ac:dyDescent="0.3">
      <c r="A207" s="161">
        <v>204</v>
      </c>
      <c r="B207" s="7">
        <v>44537</v>
      </c>
      <c r="C207" s="7" t="str">
        <f>TEXT(Visits[[#This Row],[Date]],"ddd")</f>
        <v>Tue</v>
      </c>
      <c r="D207" s="6" t="s">
        <v>32</v>
      </c>
      <c r="E207" s="6" t="s">
        <v>33</v>
      </c>
      <c r="F207" s="6" t="s">
        <v>34</v>
      </c>
      <c r="G207" s="6" t="s">
        <v>34</v>
      </c>
      <c r="H207" s="24"/>
    </row>
    <row r="208" spans="1:8" x14ac:dyDescent="0.3">
      <c r="A208" s="161">
        <v>205</v>
      </c>
      <c r="B208" s="7">
        <v>44537</v>
      </c>
      <c r="C208" s="7" t="str">
        <f>TEXT(Visits[[#This Row],[Date]],"ddd")</f>
        <v>Tue</v>
      </c>
      <c r="D208" s="6" t="s">
        <v>32</v>
      </c>
      <c r="E208" s="6" t="s">
        <v>33</v>
      </c>
      <c r="F208" s="6" t="s">
        <v>33</v>
      </c>
      <c r="G208" s="6" t="s">
        <v>34</v>
      </c>
      <c r="H208" s="24"/>
    </row>
    <row r="209" spans="1:8" x14ac:dyDescent="0.3">
      <c r="A209" s="161">
        <v>206</v>
      </c>
      <c r="B209" s="7">
        <v>44537</v>
      </c>
      <c r="C209" s="7" t="str">
        <f>TEXT(Visits[[#This Row],[Date]],"ddd")</f>
        <v>Tue</v>
      </c>
      <c r="D209" s="6" t="s">
        <v>32</v>
      </c>
      <c r="E209" s="6" t="s">
        <v>34</v>
      </c>
      <c r="F209" s="6" t="s">
        <v>34</v>
      </c>
      <c r="G209" s="6" t="s">
        <v>34</v>
      </c>
      <c r="H209" s="24"/>
    </row>
    <row r="210" spans="1:8" x14ac:dyDescent="0.3">
      <c r="A210" s="161">
        <v>207</v>
      </c>
      <c r="B210" s="7">
        <v>44538</v>
      </c>
      <c r="C210" s="7" t="str">
        <f>TEXT(Visits[[#This Row],[Date]],"ddd")</f>
        <v>Wed</v>
      </c>
      <c r="D210" s="6" t="s">
        <v>32</v>
      </c>
      <c r="E210" s="6" t="s">
        <v>33</v>
      </c>
      <c r="F210" s="6" t="s">
        <v>34</v>
      </c>
      <c r="G210" s="6" t="s">
        <v>34</v>
      </c>
      <c r="H210" s="24"/>
    </row>
    <row r="211" spans="1:8" x14ac:dyDescent="0.3">
      <c r="A211" s="161">
        <v>208</v>
      </c>
      <c r="B211" s="7">
        <v>44538</v>
      </c>
      <c r="C211" s="7" t="str">
        <f>TEXT(Visits[[#This Row],[Date]],"ddd")</f>
        <v>Wed</v>
      </c>
      <c r="D211" s="6" t="s">
        <v>32</v>
      </c>
      <c r="E211" s="6" t="s">
        <v>33</v>
      </c>
      <c r="F211" s="6" t="s">
        <v>33</v>
      </c>
      <c r="G211" s="6" t="s">
        <v>34</v>
      </c>
      <c r="H211" s="24"/>
    </row>
    <row r="212" spans="1:8" x14ac:dyDescent="0.3">
      <c r="A212" s="161">
        <v>209</v>
      </c>
      <c r="B212" s="7">
        <v>44538</v>
      </c>
      <c r="C212" s="7" t="str">
        <f>TEXT(Visits[[#This Row],[Date]],"ddd")</f>
        <v>Wed</v>
      </c>
      <c r="D212" s="6" t="s">
        <v>35</v>
      </c>
      <c r="E212" s="6" t="s">
        <v>33</v>
      </c>
      <c r="F212" s="6" t="s">
        <v>34</v>
      </c>
      <c r="G212" s="6" t="s">
        <v>34</v>
      </c>
      <c r="H212" s="24"/>
    </row>
    <row r="213" spans="1:8" x14ac:dyDescent="0.3">
      <c r="A213" s="161">
        <v>210</v>
      </c>
      <c r="B213" s="7">
        <v>44539</v>
      </c>
      <c r="C213" s="7" t="str">
        <f>TEXT(Visits[[#This Row],[Date]],"ddd")</f>
        <v>Thu</v>
      </c>
      <c r="D213" s="6" t="s">
        <v>36</v>
      </c>
      <c r="E213" s="6" t="s">
        <v>34</v>
      </c>
      <c r="F213" s="6" t="s">
        <v>33</v>
      </c>
      <c r="G213" s="6" t="s">
        <v>34</v>
      </c>
      <c r="H213" s="24"/>
    </row>
    <row r="214" spans="1:8" x14ac:dyDescent="0.3">
      <c r="A214" s="161">
        <v>211</v>
      </c>
      <c r="B214" s="7">
        <v>44539</v>
      </c>
      <c r="C214" s="7" t="str">
        <f>TEXT(Visits[[#This Row],[Date]],"ddd")</f>
        <v>Thu</v>
      </c>
      <c r="D214" s="6" t="s">
        <v>36</v>
      </c>
      <c r="E214" s="6" t="s">
        <v>174</v>
      </c>
      <c r="F214" s="6" t="s">
        <v>34</v>
      </c>
      <c r="G214" s="6" t="s">
        <v>34</v>
      </c>
      <c r="H214" s="24"/>
    </row>
    <row r="215" spans="1:8" x14ac:dyDescent="0.3">
      <c r="A215" s="161">
        <v>212</v>
      </c>
      <c r="B215" s="7">
        <v>44539</v>
      </c>
      <c r="C215" s="7" t="str">
        <f>TEXT(Visits[[#This Row],[Date]],"ddd")</f>
        <v>Thu</v>
      </c>
      <c r="D215" s="6" t="s">
        <v>32</v>
      </c>
      <c r="E215" s="6" t="s">
        <v>34</v>
      </c>
      <c r="F215" s="6" t="s">
        <v>34</v>
      </c>
      <c r="G215" s="6" t="s">
        <v>34</v>
      </c>
      <c r="H215" s="24"/>
    </row>
    <row r="216" spans="1:8" x14ac:dyDescent="0.3">
      <c r="A216" s="161">
        <v>213</v>
      </c>
      <c r="B216" s="7">
        <v>44539</v>
      </c>
      <c r="C216" s="7" t="str">
        <f>TEXT(Visits[[#This Row],[Date]],"ddd")</f>
        <v>Thu</v>
      </c>
      <c r="D216" s="6" t="s">
        <v>32</v>
      </c>
      <c r="E216" s="6" t="s">
        <v>33</v>
      </c>
      <c r="F216" s="6" t="s">
        <v>34</v>
      </c>
      <c r="G216" s="6" t="s">
        <v>34</v>
      </c>
      <c r="H216" s="24"/>
    </row>
    <row r="217" spans="1:8" x14ac:dyDescent="0.3">
      <c r="A217" s="161">
        <v>214</v>
      </c>
      <c r="B217" s="7">
        <v>44539</v>
      </c>
      <c r="C217" s="7" t="str">
        <f>TEXT(Visits[[#This Row],[Date]],"ddd")</f>
        <v>Thu</v>
      </c>
      <c r="D217" s="6" t="s">
        <v>35</v>
      </c>
      <c r="E217" s="6" t="s">
        <v>33</v>
      </c>
      <c r="F217" s="6" t="s">
        <v>34</v>
      </c>
      <c r="G217" s="6" t="s">
        <v>34</v>
      </c>
      <c r="H217" s="24"/>
    </row>
    <row r="218" spans="1:8" x14ac:dyDescent="0.3">
      <c r="A218" s="161">
        <v>215</v>
      </c>
      <c r="B218" s="7">
        <v>44539</v>
      </c>
      <c r="C218" s="7" t="str">
        <f>TEXT(Visits[[#This Row],[Date]],"ddd")</f>
        <v>Thu</v>
      </c>
      <c r="D218" s="6" t="s">
        <v>35</v>
      </c>
      <c r="E218" s="6" t="s">
        <v>33</v>
      </c>
      <c r="F218" s="6" t="s">
        <v>34</v>
      </c>
      <c r="G218" s="6" t="s">
        <v>34</v>
      </c>
      <c r="H218" s="24"/>
    </row>
    <row r="219" spans="1:8" x14ac:dyDescent="0.3">
      <c r="A219" s="161">
        <v>216</v>
      </c>
      <c r="B219" s="7">
        <v>44540</v>
      </c>
      <c r="C219" s="7" t="str">
        <f>TEXT(Visits[[#This Row],[Date]],"ddd")</f>
        <v>Fri</v>
      </c>
      <c r="D219" s="6" t="s">
        <v>32</v>
      </c>
      <c r="E219" s="6" t="s">
        <v>34</v>
      </c>
      <c r="F219" s="6" t="s">
        <v>34</v>
      </c>
      <c r="G219" s="6" t="s">
        <v>34</v>
      </c>
      <c r="H219" s="24"/>
    </row>
    <row r="220" spans="1:8" x14ac:dyDescent="0.3">
      <c r="A220" s="161">
        <v>217</v>
      </c>
      <c r="B220" s="7">
        <v>44540</v>
      </c>
      <c r="C220" s="7" t="str">
        <f>TEXT(Visits[[#This Row],[Date]],"ddd")</f>
        <v>Fri</v>
      </c>
      <c r="D220" s="6" t="s">
        <v>32</v>
      </c>
      <c r="E220" s="6" t="s">
        <v>33</v>
      </c>
      <c r="F220" s="6" t="s">
        <v>34</v>
      </c>
      <c r="G220" s="6" t="s">
        <v>33</v>
      </c>
      <c r="H220" s="24"/>
    </row>
    <row r="221" spans="1:8" x14ac:dyDescent="0.3">
      <c r="A221" s="161">
        <v>218</v>
      </c>
      <c r="B221" s="7">
        <v>44540</v>
      </c>
      <c r="C221" s="7" t="str">
        <f>TEXT(Visits[[#This Row],[Date]],"ddd")</f>
        <v>Fri</v>
      </c>
      <c r="D221" s="6" t="s">
        <v>35</v>
      </c>
      <c r="E221" s="6" t="s">
        <v>34</v>
      </c>
      <c r="F221" s="6" t="s">
        <v>34</v>
      </c>
      <c r="G221" s="6" t="s">
        <v>34</v>
      </c>
      <c r="H221" s="24"/>
    </row>
    <row r="222" spans="1:8" x14ac:dyDescent="0.3">
      <c r="A222" s="161">
        <v>219</v>
      </c>
      <c r="B222" s="7">
        <v>44540</v>
      </c>
      <c r="C222" s="7" t="str">
        <f>TEXT(Visits[[#This Row],[Date]],"ddd")</f>
        <v>Fri</v>
      </c>
      <c r="D222" s="6" t="s">
        <v>32</v>
      </c>
      <c r="E222" s="6" t="s">
        <v>174</v>
      </c>
      <c r="F222" s="6" t="s">
        <v>34</v>
      </c>
      <c r="G222" s="6" t="s">
        <v>34</v>
      </c>
      <c r="H222" s="24"/>
    </row>
    <row r="223" spans="1:8" x14ac:dyDescent="0.3">
      <c r="A223" s="161">
        <v>220</v>
      </c>
      <c r="B223" s="7">
        <v>44540</v>
      </c>
      <c r="C223" s="7" t="str">
        <f>TEXT(Visits[[#This Row],[Date]],"ddd")</f>
        <v>Fri</v>
      </c>
      <c r="D223" s="6" t="s">
        <v>32</v>
      </c>
      <c r="E223" s="6" t="s">
        <v>34</v>
      </c>
      <c r="F223" s="6" t="s">
        <v>34</v>
      </c>
      <c r="G223" s="6" t="s">
        <v>34</v>
      </c>
      <c r="H223" s="24"/>
    </row>
    <row r="224" spans="1:8" x14ac:dyDescent="0.3">
      <c r="A224" s="161">
        <v>221</v>
      </c>
      <c r="B224" s="7">
        <v>44540</v>
      </c>
      <c r="C224" s="7" t="str">
        <f>TEXT(Visits[[#This Row],[Date]],"ddd")</f>
        <v>Fri</v>
      </c>
      <c r="D224" s="6" t="s">
        <v>32</v>
      </c>
      <c r="E224" s="6" t="s">
        <v>33</v>
      </c>
      <c r="F224" s="6" t="s">
        <v>34</v>
      </c>
      <c r="G224" s="6" t="s">
        <v>34</v>
      </c>
      <c r="H224" s="24"/>
    </row>
    <row r="225" spans="1:8" x14ac:dyDescent="0.3">
      <c r="A225" s="161">
        <v>222</v>
      </c>
      <c r="B225" s="7">
        <v>44540</v>
      </c>
      <c r="C225" s="7" t="str">
        <f>TEXT(Visits[[#This Row],[Date]],"ddd")</f>
        <v>Fri</v>
      </c>
      <c r="D225" s="6" t="s">
        <v>36</v>
      </c>
      <c r="E225" s="6" t="s">
        <v>33</v>
      </c>
      <c r="F225" s="6" t="s">
        <v>33</v>
      </c>
      <c r="G225" s="6" t="s">
        <v>34</v>
      </c>
      <c r="H225" s="24"/>
    </row>
    <row r="226" spans="1:8" x14ac:dyDescent="0.3">
      <c r="A226" s="161">
        <v>223</v>
      </c>
      <c r="B226" s="7">
        <v>44540</v>
      </c>
      <c r="C226" s="7" t="str">
        <f>TEXT(Visits[[#This Row],[Date]],"ddd")</f>
        <v>Fri</v>
      </c>
      <c r="D226" s="6" t="s">
        <v>36</v>
      </c>
      <c r="E226" s="6" t="s">
        <v>33</v>
      </c>
      <c r="F226" s="6" t="s">
        <v>34</v>
      </c>
      <c r="G226" s="6" t="s">
        <v>34</v>
      </c>
      <c r="H226" s="24"/>
    </row>
    <row r="227" spans="1:8" x14ac:dyDescent="0.3">
      <c r="A227" s="161">
        <v>224</v>
      </c>
      <c r="B227" s="7">
        <v>44540</v>
      </c>
      <c r="C227" s="7" t="str">
        <f>TEXT(Visits[[#This Row],[Date]],"ddd")</f>
        <v>Fri</v>
      </c>
      <c r="D227" s="6" t="s">
        <v>32</v>
      </c>
      <c r="E227" s="6" t="s">
        <v>34</v>
      </c>
      <c r="F227" s="6" t="s">
        <v>34</v>
      </c>
      <c r="G227" s="6" t="s">
        <v>33</v>
      </c>
      <c r="H227" s="24"/>
    </row>
    <row r="228" spans="1:8" x14ac:dyDescent="0.3">
      <c r="A228" s="161">
        <v>225</v>
      </c>
      <c r="B228" s="7">
        <v>44543</v>
      </c>
      <c r="C228" s="7" t="str">
        <f>TEXT(Visits[[#This Row],[Date]],"ddd")</f>
        <v>Mon</v>
      </c>
      <c r="D228" s="6" t="s">
        <v>32</v>
      </c>
      <c r="E228" s="6" t="s">
        <v>174</v>
      </c>
      <c r="F228" s="6" t="s">
        <v>34</v>
      </c>
      <c r="G228" s="6" t="s">
        <v>34</v>
      </c>
      <c r="H228" s="24"/>
    </row>
    <row r="229" spans="1:8" x14ac:dyDescent="0.3">
      <c r="A229" s="161">
        <v>226</v>
      </c>
      <c r="B229" s="7">
        <v>44543</v>
      </c>
      <c r="C229" s="7" t="str">
        <f>TEXT(Visits[[#This Row],[Date]],"ddd")</f>
        <v>Mon</v>
      </c>
      <c r="D229" s="6" t="s">
        <v>32</v>
      </c>
      <c r="E229" s="6" t="s">
        <v>34</v>
      </c>
      <c r="F229" s="6" t="s">
        <v>33</v>
      </c>
      <c r="G229" s="6" t="s">
        <v>34</v>
      </c>
      <c r="H229" s="24"/>
    </row>
    <row r="230" spans="1:8" x14ac:dyDescent="0.3">
      <c r="A230" s="161">
        <v>227</v>
      </c>
      <c r="B230" s="7">
        <v>44543</v>
      </c>
      <c r="C230" s="7" t="str">
        <f>TEXT(Visits[[#This Row],[Date]],"ddd")</f>
        <v>Mon</v>
      </c>
      <c r="D230" s="6" t="s">
        <v>32</v>
      </c>
      <c r="E230" s="6" t="s">
        <v>33</v>
      </c>
      <c r="F230" s="6" t="s">
        <v>34</v>
      </c>
      <c r="G230" s="6" t="s">
        <v>34</v>
      </c>
      <c r="H230" s="24"/>
    </row>
    <row r="231" spans="1:8" x14ac:dyDescent="0.3">
      <c r="A231" s="161">
        <v>228</v>
      </c>
      <c r="B231" s="7">
        <v>44543</v>
      </c>
      <c r="C231" s="7" t="str">
        <f>TEXT(Visits[[#This Row],[Date]],"ddd")</f>
        <v>Mon</v>
      </c>
      <c r="D231" s="6" t="s">
        <v>32</v>
      </c>
      <c r="E231" s="6" t="s">
        <v>33</v>
      </c>
      <c r="F231" s="6" t="s">
        <v>34</v>
      </c>
      <c r="G231" s="6" t="s">
        <v>34</v>
      </c>
      <c r="H231" s="24"/>
    </row>
    <row r="232" spans="1:8" x14ac:dyDescent="0.3">
      <c r="A232" s="161">
        <v>229</v>
      </c>
      <c r="B232" s="7">
        <v>44544</v>
      </c>
      <c r="C232" s="7" t="str">
        <f>TEXT(Visits[[#This Row],[Date]],"ddd")</f>
        <v>Tue</v>
      </c>
      <c r="D232" s="6" t="s">
        <v>32</v>
      </c>
      <c r="E232" s="6" t="s">
        <v>33</v>
      </c>
      <c r="F232" s="6" t="s">
        <v>34</v>
      </c>
      <c r="G232" s="6" t="s">
        <v>33</v>
      </c>
      <c r="H232" s="24"/>
    </row>
    <row r="233" spans="1:8" x14ac:dyDescent="0.3">
      <c r="A233" s="161">
        <v>230</v>
      </c>
      <c r="B233" s="7">
        <v>44544</v>
      </c>
      <c r="C233" s="7" t="str">
        <f>TEXT(Visits[[#This Row],[Date]],"ddd")</f>
        <v>Tue</v>
      </c>
      <c r="D233" s="6" t="s">
        <v>36</v>
      </c>
      <c r="E233" s="6" t="s">
        <v>34</v>
      </c>
      <c r="F233" s="6" t="s">
        <v>34</v>
      </c>
      <c r="G233" s="6" t="s">
        <v>34</v>
      </c>
      <c r="H233" s="24"/>
    </row>
    <row r="234" spans="1:8" x14ac:dyDescent="0.3">
      <c r="A234" s="161">
        <v>231</v>
      </c>
      <c r="B234" s="7">
        <v>44544</v>
      </c>
      <c r="C234" s="7" t="str">
        <f>TEXT(Visits[[#This Row],[Date]],"ddd")</f>
        <v>Tue</v>
      </c>
      <c r="D234" s="6" t="s">
        <v>32</v>
      </c>
      <c r="E234" s="6" t="s">
        <v>33</v>
      </c>
      <c r="F234" s="6" t="s">
        <v>34</v>
      </c>
      <c r="G234" s="6" t="s">
        <v>34</v>
      </c>
      <c r="H234" s="24"/>
    </row>
    <row r="235" spans="1:8" x14ac:dyDescent="0.3">
      <c r="A235" s="161">
        <v>232</v>
      </c>
      <c r="B235" s="7">
        <v>44544</v>
      </c>
      <c r="C235" s="7" t="str">
        <f>TEXT(Visits[[#This Row],[Date]],"ddd")</f>
        <v>Tue</v>
      </c>
      <c r="D235" s="6" t="s">
        <v>32</v>
      </c>
      <c r="E235" s="6" t="s">
        <v>34</v>
      </c>
      <c r="F235" s="6" t="s">
        <v>34</v>
      </c>
      <c r="G235" s="6" t="s">
        <v>34</v>
      </c>
      <c r="H235" s="24"/>
    </row>
    <row r="236" spans="1:8" x14ac:dyDescent="0.3">
      <c r="A236" s="161">
        <v>233</v>
      </c>
      <c r="B236" s="7">
        <v>44544</v>
      </c>
      <c r="C236" s="7" t="str">
        <f>TEXT(Visits[[#This Row],[Date]],"ddd")</f>
        <v>Tue</v>
      </c>
      <c r="D236" s="6" t="s">
        <v>32</v>
      </c>
      <c r="E236" s="6" t="s">
        <v>174</v>
      </c>
      <c r="F236" s="6" t="s">
        <v>34</v>
      </c>
      <c r="G236" s="6" t="s">
        <v>34</v>
      </c>
      <c r="H236" s="24"/>
    </row>
    <row r="237" spans="1:8" x14ac:dyDescent="0.3">
      <c r="A237" s="161">
        <v>234</v>
      </c>
      <c r="B237" s="7">
        <v>44544</v>
      </c>
      <c r="C237" s="7" t="str">
        <f>TEXT(Visits[[#This Row],[Date]],"ddd")</f>
        <v>Tue</v>
      </c>
      <c r="D237" s="6" t="s">
        <v>32</v>
      </c>
      <c r="E237" s="6" t="s">
        <v>34</v>
      </c>
      <c r="F237" s="6" t="s">
        <v>34</v>
      </c>
      <c r="G237" s="6" t="s">
        <v>34</v>
      </c>
      <c r="H237" s="24"/>
    </row>
    <row r="238" spans="1:8" x14ac:dyDescent="0.3">
      <c r="A238" s="161">
        <v>235</v>
      </c>
      <c r="B238" s="7">
        <v>44545</v>
      </c>
      <c r="C238" s="7" t="str">
        <f>TEXT(Visits[[#This Row],[Date]],"ddd")</f>
        <v>Wed</v>
      </c>
      <c r="D238" s="6" t="s">
        <v>32</v>
      </c>
      <c r="E238" s="6" t="s">
        <v>33</v>
      </c>
      <c r="F238" s="6" t="s">
        <v>34</v>
      </c>
      <c r="G238" s="6" t="s">
        <v>34</v>
      </c>
      <c r="H238" s="24"/>
    </row>
    <row r="239" spans="1:8" x14ac:dyDescent="0.3">
      <c r="A239" s="161">
        <v>236</v>
      </c>
      <c r="B239" s="7">
        <v>44545</v>
      </c>
      <c r="C239" s="7" t="str">
        <f>TEXT(Visits[[#This Row],[Date]],"ddd")</f>
        <v>Wed</v>
      </c>
      <c r="D239" s="6" t="s">
        <v>32</v>
      </c>
      <c r="E239" s="6" t="s">
        <v>33</v>
      </c>
      <c r="F239" s="6" t="s">
        <v>33</v>
      </c>
      <c r="G239" s="6" t="s">
        <v>34</v>
      </c>
      <c r="H239" s="24"/>
    </row>
    <row r="240" spans="1:8" x14ac:dyDescent="0.3">
      <c r="A240" s="161">
        <v>237</v>
      </c>
      <c r="B240" s="7">
        <v>44545</v>
      </c>
      <c r="C240" s="7" t="str">
        <f>TEXT(Visits[[#This Row],[Date]],"ddd")</f>
        <v>Wed</v>
      </c>
      <c r="D240" s="6" t="s">
        <v>32</v>
      </c>
      <c r="E240" s="6" t="s">
        <v>33</v>
      </c>
      <c r="F240" s="6" t="s">
        <v>34</v>
      </c>
      <c r="G240" s="6" t="s">
        <v>34</v>
      </c>
      <c r="H240" s="24"/>
    </row>
    <row r="241" spans="1:8" x14ac:dyDescent="0.3">
      <c r="A241" s="161">
        <v>238</v>
      </c>
      <c r="B241" s="7">
        <v>44545</v>
      </c>
      <c r="C241" s="7" t="str">
        <f>TEXT(Visits[[#This Row],[Date]],"ddd")</f>
        <v>Wed</v>
      </c>
      <c r="D241" s="6" t="s">
        <v>32</v>
      </c>
      <c r="E241" s="6" t="s">
        <v>34</v>
      </c>
      <c r="F241" s="6" t="s">
        <v>34</v>
      </c>
      <c r="G241" s="6" t="s">
        <v>34</v>
      </c>
      <c r="H241" s="24"/>
    </row>
    <row r="242" spans="1:8" x14ac:dyDescent="0.3">
      <c r="A242" s="161">
        <v>239</v>
      </c>
      <c r="B242" s="7">
        <v>44546</v>
      </c>
      <c r="C242" s="7" t="str">
        <f>TEXT(Visits[[#This Row],[Date]],"ddd")</f>
        <v>Thu</v>
      </c>
      <c r="D242" s="6" t="s">
        <v>32</v>
      </c>
      <c r="E242" s="6" t="s">
        <v>174</v>
      </c>
      <c r="F242" s="6" t="s">
        <v>34</v>
      </c>
      <c r="G242" s="6" t="s">
        <v>34</v>
      </c>
      <c r="H242" s="24"/>
    </row>
    <row r="243" spans="1:8" x14ac:dyDescent="0.3">
      <c r="A243" s="161">
        <v>240</v>
      </c>
      <c r="B243" s="7">
        <v>44546</v>
      </c>
      <c r="C243" s="7" t="str">
        <f>TEXT(Visits[[#This Row],[Date]],"ddd")</f>
        <v>Thu</v>
      </c>
      <c r="D243" s="6" t="s">
        <v>32</v>
      </c>
      <c r="E243" s="6" t="s">
        <v>34</v>
      </c>
      <c r="F243" s="6" t="s">
        <v>34</v>
      </c>
      <c r="G243" s="6" t="s">
        <v>34</v>
      </c>
      <c r="H243" s="24"/>
    </row>
    <row r="244" spans="1:8" x14ac:dyDescent="0.3">
      <c r="A244" s="161">
        <v>241</v>
      </c>
      <c r="B244" s="7">
        <v>44547</v>
      </c>
      <c r="C244" s="7" t="str">
        <f>TEXT(Visits[[#This Row],[Date]],"ddd")</f>
        <v>Fri</v>
      </c>
      <c r="D244" s="6" t="s">
        <v>35</v>
      </c>
      <c r="E244" s="6" t="s">
        <v>33</v>
      </c>
      <c r="F244" s="6" t="s">
        <v>34</v>
      </c>
      <c r="G244" s="6" t="s">
        <v>34</v>
      </c>
      <c r="H244" s="24"/>
    </row>
    <row r="245" spans="1:8" x14ac:dyDescent="0.3">
      <c r="A245" s="161">
        <v>242</v>
      </c>
      <c r="B245" s="7">
        <v>44547</v>
      </c>
      <c r="C245" s="7" t="str">
        <f>TEXT(Visits[[#This Row],[Date]],"ddd")</f>
        <v>Fri</v>
      </c>
      <c r="D245" s="6" t="s">
        <v>32</v>
      </c>
      <c r="E245" s="6" t="s">
        <v>33</v>
      </c>
      <c r="F245" s="6" t="s">
        <v>34</v>
      </c>
      <c r="G245" s="6" t="s">
        <v>34</v>
      </c>
      <c r="H245" s="24"/>
    </row>
    <row r="246" spans="1:8" x14ac:dyDescent="0.3">
      <c r="A246" s="161">
        <v>243</v>
      </c>
      <c r="B246" s="7">
        <v>44547</v>
      </c>
      <c r="C246" s="7" t="str">
        <f>TEXT(Visits[[#This Row],[Date]],"ddd")</f>
        <v>Fri</v>
      </c>
      <c r="D246" s="6" t="s">
        <v>32</v>
      </c>
      <c r="E246" s="6" t="s">
        <v>33</v>
      </c>
      <c r="F246" s="6" t="s">
        <v>34</v>
      </c>
      <c r="G246" s="6" t="s">
        <v>34</v>
      </c>
      <c r="H246" s="24"/>
    </row>
    <row r="247" spans="1:8" x14ac:dyDescent="0.3">
      <c r="A247" s="161">
        <v>244</v>
      </c>
      <c r="B247" s="7">
        <v>44547</v>
      </c>
      <c r="C247" s="7" t="str">
        <f>TEXT(Visits[[#This Row],[Date]],"ddd")</f>
        <v>Fri</v>
      </c>
      <c r="D247" s="6" t="s">
        <v>32</v>
      </c>
      <c r="E247" s="6" t="s">
        <v>33</v>
      </c>
      <c r="F247" s="6" t="s">
        <v>33</v>
      </c>
      <c r="G247" s="6" t="s">
        <v>34</v>
      </c>
      <c r="H247" s="24"/>
    </row>
    <row r="248" spans="1:8" x14ac:dyDescent="0.3">
      <c r="A248" s="161">
        <v>245</v>
      </c>
      <c r="B248" s="7"/>
      <c r="C248" s="7" t="str">
        <f>TEXT(Visits[[#This Row],[Date]],"ddd")</f>
        <v>Sat</v>
      </c>
      <c r="D248" s="6"/>
      <c r="E248" s="6"/>
      <c r="F248" s="6"/>
      <c r="G248" s="6"/>
      <c r="H248" s="24"/>
    </row>
    <row r="249" spans="1:8" x14ac:dyDescent="0.3">
      <c r="A249" s="161">
        <v>246</v>
      </c>
      <c r="B249" s="7"/>
      <c r="C249" s="7" t="str">
        <f>TEXT(Visits[[#This Row],[Date]],"ddd")</f>
        <v>Sat</v>
      </c>
      <c r="D249" s="6"/>
      <c r="E249" s="6"/>
      <c r="F249" s="6"/>
      <c r="G249" s="6"/>
      <c r="H249" s="24"/>
    </row>
    <row r="250" spans="1:8" x14ac:dyDescent="0.3">
      <c r="A250" s="161">
        <v>247</v>
      </c>
      <c r="B250" s="7"/>
      <c r="C250" s="7" t="str">
        <f>TEXT(Visits[[#This Row],[Date]],"ddd")</f>
        <v>Sat</v>
      </c>
      <c r="D250" s="6"/>
      <c r="E250" s="6"/>
      <c r="F250" s="6"/>
      <c r="G250" s="6"/>
      <c r="H250" s="24"/>
    </row>
    <row r="251" spans="1:8" x14ac:dyDescent="0.3">
      <c r="A251" s="161">
        <v>248</v>
      </c>
      <c r="B251" s="7"/>
      <c r="C251" s="7" t="str">
        <f>TEXT(Visits[[#This Row],[Date]],"ddd")</f>
        <v>Sat</v>
      </c>
      <c r="D251" s="6"/>
      <c r="E251" s="6"/>
      <c r="F251" s="6"/>
      <c r="G251" s="6"/>
      <c r="H251" s="24"/>
    </row>
    <row r="252" spans="1:8" x14ac:dyDescent="0.3">
      <c r="A252" s="161">
        <v>249</v>
      </c>
      <c r="B252" s="7"/>
      <c r="C252" s="7" t="str">
        <f>TEXT(Visits[[#This Row],[Date]],"ddd")</f>
        <v>Sat</v>
      </c>
      <c r="D252" s="6"/>
      <c r="E252" s="6"/>
      <c r="F252" s="6"/>
      <c r="G252" s="6"/>
      <c r="H252" s="24"/>
    </row>
    <row r="253" spans="1:8" x14ac:dyDescent="0.3">
      <c r="A253" s="161">
        <v>250</v>
      </c>
      <c r="B253" s="7"/>
      <c r="C253" s="7" t="str">
        <f>TEXT(Visits[[#This Row],[Date]],"ddd")</f>
        <v>Sat</v>
      </c>
      <c r="D253" s="6"/>
      <c r="E253" s="6"/>
      <c r="F253" s="6"/>
      <c r="G253" s="6"/>
      <c r="H253" s="24"/>
    </row>
    <row r="254" spans="1:8" x14ac:dyDescent="0.3">
      <c r="A254" s="161">
        <v>251</v>
      </c>
      <c r="B254" s="7"/>
      <c r="C254" s="7" t="str">
        <f>TEXT(Visits[[#This Row],[Date]],"ddd")</f>
        <v>Sat</v>
      </c>
      <c r="D254" s="6"/>
      <c r="E254" s="6"/>
      <c r="F254" s="6"/>
      <c r="G254" s="6"/>
      <c r="H254" s="24"/>
    </row>
    <row r="255" spans="1:8" x14ac:dyDescent="0.3">
      <c r="A255" s="161">
        <v>252</v>
      </c>
      <c r="B255" s="7"/>
      <c r="C255" s="7" t="str">
        <f>TEXT(Visits[[#This Row],[Date]],"ddd")</f>
        <v>Sat</v>
      </c>
      <c r="D255" s="6"/>
      <c r="E255" s="6"/>
      <c r="F255" s="6"/>
      <c r="G255" s="6"/>
      <c r="H255" s="24"/>
    </row>
    <row r="256" spans="1:8" x14ac:dyDescent="0.3">
      <c r="A256" s="161">
        <v>253</v>
      </c>
      <c r="B256" s="7"/>
      <c r="C256" s="7" t="str">
        <f>TEXT(Visits[[#This Row],[Date]],"ddd")</f>
        <v>Sat</v>
      </c>
      <c r="D256" s="6"/>
      <c r="E256" s="6"/>
      <c r="F256" s="6"/>
      <c r="G256" s="6"/>
      <c r="H256" s="24"/>
    </row>
    <row r="257" spans="1:8" x14ac:dyDescent="0.3">
      <c r="A257" s="161">
        <v>254</v>
      </c>
      <c r="B257" s="7"/>
      <c r="C257" s="7" t="str">
        <f>TEXT(Visits[[#This Row],[Date]],"ddd")</f>
        <v>Sat</v>
      </c>
      <c r="D257" s="6"/>
      <c r="E257" s="6"/>
      <c r="F257" s="6"/>
      <c r="G257" s="6"/>
      <c r="H257" s="24"/>
    </row>
    <row r="258" spans="1:8" x14ac:dyDescent="0.3">
      <c r="A258" s="161">
        <v>255</v>
      </c>
      <c r="B258" s="7"/>
      <c r="C258" s="7" t="str">
        <f>TEXT(Visits[[#This Row],[Date]],"ddd")</f>
        <v>Sat</v>
      </c>
      <c r="D258" s="6"/>
      <c r="E258" s="6"/>
      <c r="F258" s="6"/>
      <c r="G258" s="6"/>
      <c r="H258" s="24"/>
    </row>
    <row r="259" spans="1:8" x14ac:dyDescent="0.3">
      <c r="A259" s="161">
        <v>256</v>
      </c>
      <c r="B259" s="7"/>
      <c r="C259" s="7" t="str">
        <f>TEXT(Visits[[#This Row],[Date]],"ddd")</f>
        <v>Sat</v>
      </c>
      <c r="D259" s="6"/>
      <c r="E259" s="6"/>
      <c r="F259" s="6"/>
      <c r="G259" s="6"/>
      <c r="H259" s="24"/>
    </row>
    <row r="260" spans="1:8" x14ac:dyDescent="0.3">
      <c r="A260" s="161">
        <v>257</v>
      </c>
      <c r="B260" s="7"/>
      <c r="C260" s="7" t="str">
        <f>TEXT(Visits[[#This Row],[Date]],"ddd")</f>
        <v>Sat</v>
      </c>
      <c r="D260" s="6"/>
      <c r="E260" s="6"/>
      <c r="F260" s="6"/>
      <c r="G260" s="6"/>
      <c r="H260" s="24"/>
    </row>
    <row r="261" spans="1:8" x14ac:dyDescent="0.3">
      <c r="A261" s="161">
        <v>258</v>
      </c>
      <c r="B261" s="7"/>
      <c r="C261" s="7" t="str">
        <f>TEXT(Visits[[#This Row],[Date]],"ddd")</f>
        <v>Sat</v>
      </c>
      <c r="D261" s="6"/>
      <c r="E261" s="6"/>
      <c r="F261" s="6"/>
      <c r="G261" s="6"/>
      <c r="H261" s="24"/>
    </row>
    <row r="262" spans="1:8" x14ac:dyDescent="0.3">
      <c r="A262" s="161">
        <v>259</v>
      </c>
      <c r="B262" s="7"/>
      <c r="C262" s="7" t="str">
        <f>TEXT(Visits[[#This Row],[Date]],"ddd")</f>
        <v>Sat</v>
      </c>
      <c r="D262" s="6"/>
      <c r="E262" s="6"/>
      <c r="F262" s="6"/>
      <c r="G262" s="6"/>
      <c r="H262" s="24"/>
    </row>
    <row r="263" spans="1:8" x14ac:dyDescent="0.3">
      <c r="A263" s="161">
        <v>260</v>
      </c>
      <c r="B263" s="7"/>
      <c r="C263" s="7" t="str">
        <f>TEXT(Visits[[#This Row],[Date]],"ddd")</f>
        <v>Sat</v>
      </c>
      <c r="D263" s="6"/>
      <c r="E263" s="6"/>
      <c r="F263" s="6"/>
      <c r="G263" s="6"/>
      <c r="H263" s="24"/>
    </row>
    <row r="264" spans="1:8" x14ac:dyDescent="0.3">
      <c r="A264" s="161">
        <v>261</v>
      </c>
      <c r="B264" s="7"/>
      <c r="C264" s="7" t="str">
        <f>TEXT(Visits[[#This Row],[Date]],"ddd")</f>
        <v>Sat</v>
      </c>
      <c r="D264" s="6"/>
      <c r="E264" s="6"/>
      <c r="F264" s="6"/>
      <c r="G264" s="6"/>
      <c r="H264" s="24"/>
    </row>
    <row r="265" spans="1:8" x14ac:dyDescent="0.3">
      <c r="A265" s="161">
        <v>262</v>
      </c>
      <c r="B265" s="7"/>
      <c r="C265" s="7" t="str">
        <f>TEXT(Visits[[#This Row],[Date]],"ddd")</f>
        <v>Sat</v>
      </c>
      <c r="D265" s="6"/>
      <c r="E265" s="6"/>
      <c r="F265" s="6"/>
      <c r="G265" s="6"/>
      <c r="H265" s="24"/>
    </row>
    <row r="266" spans="1:8" x14ac:dyDescent="0.3">
      <c r="A266" s="161">
        <v>263</v>
      </c>
      <c r="B266" s="7"/>
      <c r="C266" s="7" t="str">
        <f>TEXT(Visits[[#This Row],[Date]],"ddd")</f>
        <v>Sat</v>
      </c>
      <c r="D266" s="6"/>
      <c r="E266" s="6"/>
      <c r="F266" s="6"/>
      <c r="G266" s="6"/>
      <c r="H266" s="24"/>
    </row>
    <row r="267" spans="1:8" x14ac:dyDescent="0.3">
      <c r="A267" s="161">
        <v>264</v>
      </c>
      <c r="B267" s="7"/>
      <c r="C267" s="7" t="str">
        <f>TEXT(Visits[[#This Row],[Date]],"ddd")</f>
        <v>Sat</v>
      </c>
      <c r="D267" s="6"/>
      <c r="E267" s="6"/>
      <c r="F267" s="6"/>
      <c r="G267" s="6"/>
      <c r="H267" s="24"/>
    </row>
    <row r="268" spans="1:8" x14ac:dyDescent="0.3">
      <c r="A268" s="161">
        <v>265</v>
      </c>
      <c r="B268" s="7"/>
      <c r="C268" s="7" t="str">
        <f>TEXT(Visits[[#This Row],[Date]],"ddd")</f>
        <v>Sat</v>
      </c>
      <c r="D268" s="6"/>
      <c r="E268" s="6"/>
      <c r="F268" s="6"/>
      <c r="G268" s="6"/>
      <c r="H268" s="24"/>
    </row>
    <row r="269" spans="1:8" x14ac:dyDescent="0.3">
      <c r="A269" s="161">
        <v>266</v>
      </c>
      <c r="B269" s="7"/>
      <c r="C269" s="7" t="str">
        <f>TEXT(Visits[[#This Row],[Date]],"ddd")</f>
        <v>Sat</v>
      </c>
      <c r="D269" s="6"/>
      <c r="E269" s="6"/>
      <c r="F269" s="6"/>
      <c r="G269" s="6"/>
      <c r="H269" s="24"/>
    </row>
    <row r="270" spans="1:8" x14ac:dyDescent="0.3">
      <c r="A270" s="161">
        <v>267</v>
      </c>
      <c r="B270" s="7"/>
      <c r="C270" s="7" t="str">
        <f>TEXT(Visits[[#This Row],[Date]],"ddd")</f>
        <v>Sat</v>
      </c>
      <c r="D270" s="6"/>
      <c r="E270" s="6"/>
      <c r="F270" s="6"/>
      <c r="G270" s="6"/>
      <c r="H270" s="24"/>
    </row>
    <row r="271" spans="1:8" x14ac:dyDescent="0.3">
      <c r="A271" s="161">
        <v>268</v>
      </c>
      <c r="B271" s="7"/>
      <c r="C271" s="7" t="str">
        <f>TEXT(Visits[[#This Row],[Date]],"ddd")</f>
        <v>Sat</v>
      </c>
      <c r="D271" s="6"/>
      <c r="E271" s="6"/>
      <c r="F271" s="6"/>
      <c r="G271" s="6"/>
      <c r="H271" s="24"/>
    </row>
    <row r="272" spans="1:8" x14ac:dyDescent="0.3">
      <c r="A272" s="161">
        <v>269</v>
      </c>
      <c r="B272" s="7"/>
      <c r="C272" s="7" t="str">
        <f>TEXT(Visits[[#This Row],[Date]],"ddd")</f>
        <v>Sat</v>
      </c>
      <c r="D272" s="6"/>
      <c r="E272" s="6"/>
      <c r="F272" s="6"/>
      <c r="G272" s="6"/>
      <c r="H272" s="24"/>
    </row>
    <row r="273" spans="1:8" x14ac:dyDescent="0.3">
      <c r="A273" s="161">
        <v>270</v>
      </c>
      <c r="B273" s="7"/>
      <c r="C273" s="7" t="str">
        <f>TEXT(Visits[[#This Row],[Date]],"ddd")</f>
        <v>Sat</v>
      </c>
      <c r="D273" s="6"/>
      <c r="E273" s="6"/>
      <c r="F273" s="6"/>
      <c r="G273" s="6"/>
      <c r="H273" s="24"/>
    </row>
    <row r="274" spans="1:8" x14ac:dyDescent="0.3">
      <c r="A274" s="161">
        <v>271</v>
      </c>
      <c r="B274" s="7"/>
      <c r="C274" s="7" t="str">
        <f>TEXT(Visits[[#This Row],[Date]],"ddd")</f>
        <v>Sat</v>
      </c>
      <c r="D274" s="6"/>
      <c r="E274" s="6"/>
      <c r="F274" s="6"/>
      <c r="G274" s="6"/>
      <c r="H274" s="24"/>
    </row>
    <row r="275" spans="1:8" x14ac:dyDescent="0.3">
      <c r="A275" s="161">
        <v>272</v>
      </c>
      <c r="B275" s="7"/>
      <c r="C275" s="7" t="str">
        <f>TEXT(Visits[[#This Row],[Date]],"ddd")</f>
        <v>Sat</v>
      </c>
      <c r="D275" s="6"/>
      <c r="E275" s="6"/>
      <c r="F275" s="6"/>
      <c r="G275" s="6"/>
      <c r="H275" s="24"/>
    </row>
    <row r="276" spans="1:8" x14ac:dyDescent="0.3">
      <c r="A276" s="161">
        <v>273</v>
      </c>
      <c r="B276" s="7"/>
      <c r="C276" s="7" t="str">
        <f>TEXT(Visits[[#This Row],[Date]],"ddd")</f>
        <v>Sat</v>
      </c>
      <c r="D276" s="6"/>
      <c r="E276" s="6"/>
      <c r="F276" s="6"/>
      <c r="G276" s="6"/>
      <c r="H276" s="24"/>
    </row>
    <row r="277" spans="1:8" x14ac:dyDescent="0.3">
      <c r="A277" s="161">
        <v>274</v>
      </c>
      <c r="B277" s="7"/>
      <c r="C277" s="7" t="str">
        <f>TEXT(Visits[[#This Row],[Date]],"ddd")</f>
        <v>Sat</v>
      </c>
      <c r="D277" s="6"/>
      <c r="E277" s="6"/>
      <c r="F277" s="6"/>
      <c r="G277" s="6"/>
      <c r="H277" s="24"/>
    </row>
    <row r="278" spans="1:8" x14ac:dyDescent="0.3">
      <c r="A278" s="161">
        <v>275</v>
      </c>
      <c r="B278" s="7"/>
      <c r="C278" s="7" t="str">
        <f>TEXT(Visits[[#This Row],[Date]],"ddd")</f>
        <v>Sat</v>
      </c>
      <c r="D278" s="6"/>
      <c r="E278" s="6"/>
      <c r="F278" s="6"/>
      <c r="G278" s="6"/>
      <c r="H278" s="24"/>
    </row>
    <row r="279" spans="1:8" x14ac:dyDescent="0.3">
      <c r="A279" s="161">
        <v>276</v>
      </c>
      <c r="B279" s="7"/>
      <c r="C279" s="7" t="str">
        <f>TEXT(Visits[[#This Row],[Date]],"ddd")</f>
        <v>Sat</v>
      </c>
      <c r="D279" s="6"/>
      <c r="E279" s="6"/>
      <c r="F279" s="6"/>
      <c r="G279" s="6"/>
      <c r="H279" s="24"/>
    </row>
    <row r="280" spans="1:8" x14ac:dyDescent="0.3">
      <c r="A280" s="161">
        <v>277</v>
      </c>
      <c r="B280" s="7"/>
      <c r="C280" s="7" t="str">
        <f>TEXT(Visits[[#This Row],[Date]],"ddd")</f>
        <v>Sat</v>
      </c>
      <c r="D280" s="6"/>
      <c r="E280" s="6"/>
      <c r="F280" s="6"/>
      <c r="G280" s="6"/>
      <c r="H280" s="24"/>
    </row>
    <row r="281" spans="1:8" x14ac:dyDescent="0.3">
      <c r="A281" s="161">
        <v>278</v>
      </c>
      <c r="B281" s="7"/>
      <c r="C281" s="7" t="str">
        <f>TEXT(Visits[[#This Row],[Date]],"ddd")</f>
        <v>Sat</v>
      </c>
      <c r="D281" s="6"/>
      <c r="E281" s="6"/>
      <c r="F281" s="6"/>
      <c r="G281" s="6"/>
      <c r="H281" s="24"/>
    </row>
    <row r="282" spans="1:8" x14ac:dyDescent="0.3">
      <c r="A282" s="161">
        <v>279</v>
      </c>
      <c r="B282" s="7"/>
      <c r="C282" s="7" t="str">
        <f>TEXT(Visits[[#This Row],[Date]],"ddd")</f>
        <v>Sat</v>
      </c>
      <c r="D282" s="6"/>
      <c r="E282" s="6"/>
      <c r="F282" s="6"/>
      <c r="G282" s="6"/>
      <c r="H282" s="24"/>
    </row>
    <row r="283" spans="1:8" x14ac:dyDescent="0.3">
      <c r="A283" s="161">
        <v>280</v>
      </c>
      <c r="B283" s="7"/>
      <c r="C283" s="7" t="str">
        <f>TEXT(Visits[[#This Row],[Date]],"ddd")</f>
        <v>Sat</v>
      </c>
      <c r="D283" s="6"/>
      <c r="E283" s="6"/>
      <c r="F283" s="6"/>
      <c r="G283" s="6"/>
      <c r="H283" s="24"/>
    </row>
    <row r="284" spans="1:8" x14ac:dyDescent="0.3">
      <c r="A284" s="161">
        <v>281</v>
      </c>
      <c r="B284" s="7"/>
      <c r="C284" s="7" t="str">
        <f>TEXT(Visits[[#This Row],[Date]],"ddd")</f>
        <v>Sat</v>
      </c>
      <c r="D284" s="6"/>
      <c r="E284" s="6"/>
      <c r="F284" s="6"/>
      <c r="G284" s="6"/>
      <c r="H284" s="24"/>
    </row>
    <row r="285" spans="1:8" x14ac:dyDescent="0.3">
      <c r="A285" s="161">
        <v>282</v>
      </c>
      <c r="B285" s="7"/>
      <c r="C285" s="7" t="str">
        <f>TEXT(Visits[[#This Row],[Date]],"ddd")</f>
        <v>Sat</v>
      </c>
      <c r="D285" s="6"/>
      <c r="E285" s="6"/>
      <c r="F285" s="6"/>
      <c r="G285" s="6"/>
      <c r="H285" s="24"/>
    </row>
    <row r="286" spans="1:8" x14ac:dyDescent="0.3">
      <c r="A286" s="161">
        <v>283</v>
      </c>
      <c r="B286" s="7"/>
      <c r="C286" s="7" t="str">
        <f>TEXT(Visits[[#This Row],[Date]],"ddd")</f>
        <v>Sat</v>
      </c>
      <c r="D286" s="6"/>
      <c r="E286" s="6"/>
      <c r="F286" s="6"/>
      <c r="G286" s="6"/>
      <c r="H286" s="24"/>
    </row>
    <row r="287" spans="1:8" x14ac:dyDescent="0.3">
      <c r="A287" s="161">
        <v>284</v>
      </c>
      <c r="B287" s="7"/>
      <c r="C287" s="7" t="str">
        <f>TEXT(Visits[[#This Row],[Date]],"ddd")</f>
        <v>Sat</v>
      </c>
      <c r="D287" s="6"/>
      <c r="E287" s="6"/>
      <c r="F287" s="6"/>
      <c r="G287" s="6"/>
      <c r="H287" s="24"/>
    </row>
    <row r="288" spans="1:8" x14ac:dyDescent="0.3">
      <c r="A288" s="161">
        <v>285</v>
      </c>
      <c r="B288" s="7"/>
      <c r="C288" s="7" t="str">
        <f>TEXT(Visits[[#This Row],[Date]],"ddd")</f>
        <v>Sat</v>
      </c>
      <c r="D288" s="6"/>
      <c r="E288" s="6"/>
      <c r="F288" s="6"/>
      <c r="G288" s="6"/>
      <c r="H288" s="24"/>
    </row>
    <row r="289" spans="1:8" x14ac:dyDescent="0.3">
      <c r="A289" s="161">
        <v>286</v>
      </c>
      <c r="B289" s="7"/>
      <c r="C289" s="7" t="str">
        <f>TEXT(Visits[[#This Row],[Date]],"ddd")</f>
        <v>Sat</v>
      </c>
      <c r="D289" s="6"/>
      <c r="E289" s="6"/>
      <c r="F289" s="6"/>
      <c r="G289" s="6"/>
      <c r="H289" s="24"/>
    </row>
    <row r="290" spans="1:8" x14ac:dyDescent="0.3">
      <c r="A290" s="161">
        <v>287</v>
      </c>
      <c r="B290" s="7"/>
      <c r="C290" s="7" t="str">
        <f>TEXT(Visits[[#This Row],[Date]],"ddd")</f>
        <v>Sat</v>
      </c>
      <c r="D290" s="6"/>
      <c r="E290" s="6"/>
      <c r="F290" s="6"/>
      <c r="G290" s="6"/>
      <c r="H290" s="24"/>
    </row>
    <row r="291" spans="1:8" x14ac:dyDescent="0.3">
      <c r="A291" s="161">
        <v>288</v>
      </c>
      <c r="B291" s="7"/>
      <c r="C291" s="7" t="str">
        <f>TEXT(Visits[[#This Row],[Date]],"ddd")</f>
        <v>Sat</v>
      </c>
      <c r="D291" s="6"/>
      <c r="E291" s="6"/>
      <c r="F291" s="6"/>
      <c r="G291" s="6"/>
      <c r="H291" s="24"/>
    </row>
    <row r="292" spans="1:8" x14ac:dyDescent="0.3">
      <c r="A292" s="161">
        <v>289</v>
      </c>
      <c r="B292" s="7"/>
      <c r="C292" s="7" t="str">
        <f>TEXT(Visits[[#This Row],[Date]],"ddd")</f>
        <v>Sat</v>
      </c>
      <c r="D292" s="6"/>
      <c r="E292" s="6"/>
      <c r="F292" s="6"/>
      <c r="G292" s="6"/>
      <c r="H292" s="24"/>
    </row>
    <row r="293" spans="1:8" x14ac:dyDescent="0.3">
      <c r="A293" s="161">
        <v>290</v>
      </c>
      <c r="B293" s="7"/>
      <c r="C293" s="7" t="str">
        <f>TEXT(Visits[[#This Row],[Date]],"ddd")</f>
        <v>Sat</v>
      </c>
      <c r="D293" s="6"/>
      <c r="E293" s="6"/>
      <c r="F293" s="6"/>
      <c r="G293" s="6"/>
      <c r="H293" s="24"/>
    </row>
    <row r="294" spans="1:8" x14ac:dyDescent="0.3">
      <c r="A294" s="8">
        <v>291</v>
      </c>
      <c r="B294" s="7"/>
      <c r="C294" s="7" t="str">
        <f>TEXT(Visits[[#This Row],[Date]],"ddd")</f>
        <v>Sat</v>
      </c>
      <c r="D294" s="6"/>
      <c r="E294" s="6"/>
      <c r="F294" s="6"/>
      <c r="G294" s="6"/>
      <c r="H294" s="24"/>
    </row>
    <row r="295" spans="1:8" x14ac:dyDescent="0.3">
      <c r="A295" s="147">
        <v>292</v>
      </c>
      <c r="B295" s="7"/>
      <c r="C295" s="7" t="str">
        <f>TEXT(Visits[[#This Row],[Date]],"ddd")</f>
        <v>Sat</v>
      </c>
      <c r="D295" s="6"/>
      <c r="E295" s="6"/>
      <c r="F295" s="6"/>
      <c r="G295" s="6"/>
      <c r="H295" s="24"/>
    </row>
    <row r="296" spans="1:8" x14ac:dyDescent="0.3">
      <c r="A296" s="147">
        <v>293</v>
      </c>
      <c r="B296" s="7"/>
      <c r="C296" s="7" t="str">
        <f>TEXT(Visits[[#This Row],[Date]],"ddd")</f>
        <v>Sat</v>
      </c>
      <c r="D296" s="6"/>
      <c r="E296" s="6"/>
      <c r="F296" s="6"/>
      <c r="G296" s="6"/>
      <c r="H296" s="24"/>
    </row>
    <row r="297" spans="1:8" x14ac:dyDescent="0.3">
      <c r="A297" s="147">
        <v>294</v>
      </c>
      <c r="B297" s="7"/>
      <c r="C297" s="7" t="str">
        <f>TEXT(Visits[[#This Row],[Date]],"ddd")</f>
        <v>Sat</v>
      </c>
      <c r="D297" s="6"/>
      <c r="E297" s="6"/>
      <c r="F297" s="6"/>
      <c r="G297" s="6"/>
      <c r="H297" s="24"/>
    </row>
    <row r="298" spans="1:8" x14ac:dyDescent="0.3">
      <c r="A298" s="147">
        <v>295</v>
      </c>
      <c r="B298" s="7"/>
      <c r="C298" s="7" t="str">
        <f>TEXT(Visits[[#This Row],[Date]],"ddd")</f>
        <v>Sat</v>
      </c>
      <c r="D298" s="6"/>
      <c r="E298" s="6"/>
      <c r="F298" s="6"/>
      <c r="G298" s="6"/>
      <c r="H298" s="24"/>
    </row>
    <row r="299" spans="1:8" x14ac:dyDescent="0.3">
      <c r="A299" s="147">
        <v>296</v>
      </c>
      <c r="B299" s="7"/>
      <c r="C299" s="7" t="str">
        <f>TEXT(Visits[[#This Row],[Date]],"ddd")</f>
        <v>Sat</v>
      </c>
      <c r="D299" s="6"/>
      <c r="E299" s="6"/>
      <c r="F299" s="6"/>
      <c r="G299" s="6"/>
      <c r="H299" s="24"/>
    </row>
    <row r="300" spans="1:8" x14ac:dyDescent="0.3">
      <c r="A300" s="147">
        <v>297</v>
      </c>
      <c r="B300" s="7"/>
      <c r="C300" s="7" t="str">
        <f>TEXT(Visits[[#This Row],[Date]],"ddd")</f>
        <v>Sat</v>
      </c>
      <c r="D300" s="6"/>
      <c r="E300" s="6"/>
      <c r="F300" s="6"/>
      <c r="G300" s="6"/>
      <c r="H300" s="24"/>
    </row>
    <row r="301" spans="1:8" x14ac:dyDescent="0.3">
      <c r="A301" s="147">
        <v>298</v>
      </c>
      <c r="B301" s="7"/>
      <c r="C301" s="7" t="str">
        <f>TEXT(Visits[[#This Row],[Date]],"ddd")</f>
        <v>Sat</v>
      </c>
      <c r="D301" s="6"/>
      <c r="E301" s="6"/>
      <c r="F301" s="6"/>
      <c r="G301" s="6"/>
      <c r="H301" s="24"/>
    </row>
    <row r="302" spans="1:8" x14ac:dyDescent="0.3">
      <c r="A302" s="147">
        <v>299</v>
      </c>
      <c r="B302" s="7"/>
      <c r="C302" s="7" t="str">
        <f>TEXT(Visits[[#This Row],[Date]],"ddd")</f>
        <v>Sat</v>
      </c>
      <c r="D302" s="6"/>
      <c r="E302" s="6"/>
      <c r="F302" s="6"/>
      <c r="G302" s="6"/>
      <c r="H302" s="24"/>
    </row>
    <row r="303" spans="1:8" x14ac:dyDescent="0.3">
      <c r="A303" s="147">
        <v>300</v>
      </c>
      <c r="B303" s="7"/>
      <c r="C303" s="7" t="str">
        <f>TEXT(Visits[[#This Row],[Date]],"ddd")</f>
        <v>Sat</v>
      </c>
      <c r="D303" s="6"/>
      <c r="E303" s="6"/>
      <c r="F303" s="6"/>
      <c r="G303" s="6"/>
      <c r="H303" s="24"/>
    </row>
    <row r="304" spans="1:8" x14ac:dyDescent="0.3">
      <c r="A304" s="147">
        <v>301</v>
      </c>
      <c r="B304" s="7"/>
      <c r="C304" s="7" t="str">
        <f>TEXT(Visits[[#This Row],[Date]],"ddd")</f>
        <v>Sat</v>
      </c>
      <c r="D304" s="6"/>
      <c r="E304" s="6"/>
      <c r="F304" s="6"/>
      <c r="G304" s="6"/>
      <c r="H304" s="24"/>
    </row>
    <row r="305" spans="1:8" x14ac:dyDescent="0.3">
      <c r="A305" s="147">
        <v>302</v>
      </c>
      <c r="B305" s="7"/>
      <c r="C305" s="7" t="str">
        <f>TEXT(Visits[[#This Row],[Date]],"ddd")</f>
        <v>Sat</v>
      </c>
      <c r="D305" s="6"/>
      <c r="E305" s="6"/>
      <c r="F305" s="6"/>
      <c r="G305" s="6"/>
      <c r="H305" s="24"/>
    </row>
    <row r="306" spans="1:8" x14ac:dyDescent="0.3">
      <c r="A306" s="147">
        <v>303</v>
      </c>
      <c r="B306" s="7"/>
      <c r="C306" s="7" t="str">
        <f>TEXT(Visits[[#This Row],[Date]],"ddd")</f>
        <v>Sat</v>
      </c>
      <c r="D306" s="6"/>
      <c r="E306" s="6"/>
      <c r="F306" s="6"/>
      <c r="G306" s="6"/>
      <c r="H306" s="24"/>
    </row>
    <row r="307" spans="1:8" x14ac:dyDescent="0.3">
      <c r="A307" s="147">
        <v>304</v>
      </c>
      <c r="B307" s="7"/>
      <c r="C307" s="7" t="str">
        <f>TEXT(Visits[[#This Row],[Date]],"ddd")</f>
        <v>Sat</v>
      </c>
      <c r="D307" s="6"/>
      <c r="E307" s="6"/>
      <c r="F307" s="6"/>
      <c r="G307" s="6"/>
      <c r="H307" s="24"/>
    </row>
    <row r="308" spans="1:8" x14ac:dyDescent="0.3">
      <c r="A308" s="147">
        <v>305</v>
      </c>
      <c r="B308" s="7"/>
      <c r="C308" s="7" t="str">
        <f>TEXT(Visits[[#This Row],[Date]],"ddd")</f>
        <v>Sat</v>
      </c>
      <c r="D308" s="6"/>
      <c r="E308" s="6"/>
      <c r="F308" s="6"/>
      <c r="G308" s="6"/>
      <c r="H308" s="24"/>
    </row>
    <row r="309" spans="1:8" x14ac:dyDescent="0.3">
      <c r="A309" s="147">
        <v>306</v>
      </c>
      <c r="B309" s="7"/>
      <c r="C309" s="7" t="str">
        <f>TEXT(Visits[[#This Row],[Date]],"ddd")</f>
        <v>Sat</v>
      </c>
      <c r="D309" s="6"/>
      <c r="E309" s="6"/>
      <c r="F309" s="6"/>
      <c r="G309" s="6"/>
      <c r="H309" s="24"/>
    </row>
    <row r="310" spans="1:8" x14ac:dyDescent="0.3">
      <c r="A310" s="147">
        <v>307</v>
      </c>
      <c r="B310" s="7"/>
      <c r="C310" s="7" t="str">
        <f>TEXT(Visits[[#This Row],[Date]],"ddd")</f>
        <v>Sat</v>
      </c>
      <c r="D310" s="6"/>
      <c r="E310" s="6"/>
      <c r="F310" s="6"/>
      <c r="G310" s="6"/>
      <c r="H310" s="24"/>
    </row>
    <row r="311" spans="1:8" x14ac:dyDescent="0.3">
      <c r="A311" s="147">
        <v>308</v>
      </c>
      <c r="B311" s="7"/>
      <c r="C311" s="7" t="str">
        <f>TEXT(Visits[[#This Row],[Date]],"ddd")</f>
        <v>Sat</v>
      </c>
      <c r="D311" s="6"/>
      <c r="E311" s="6"/>
      <c r="F311" s="6"/>
      <c r="G311" s="6"/>
      <c r="H311" s="24"/>
    </row>
    <row r="312" spans="1:8" x14ac:dyDescent="0.3">
      <c r="A312" s="147">
        <v>309</v>
      </c>
      <c r="B312" s="7"/>
      <c r="C312" s="7" t="str">
        <f>TEXT(Visits[[#This Row],[Date]],"ddd")</f>
        <v>Sat</v>
      </c>
      <c r="D312" s="6"/>
      <c r="E312" s="6"/>
      <c r="F312" s="6"/>
      <c r="G312" s="6"/>
      <c r="H312" s="24"/>
    </row>
    <row r="313" spans="1:8" x14ac:dyDescent="0.3">
      <c r="A313" s="147">
        <v>310</v>
      </c>
      <c r="B313" s="7"/>
      <c r="C313" s="7" t="str">
        <f>TEXT(Visits[[#This Row],[Date]],"ddd")</f>
        <v>Sat</v>
      </c>
      <c r="D313" s="6"/>
      <c r="E313" s="6"/>
      <c r="F313" s="6"/>
      <c r="G313" s="6"/>
      <c r="H313" s="24"/>
    </row>
    <row r="314" spans="1:8" x14ac:dyDescent="0.3">
      <c r="A314" s="147">
        <v>311</v>
      </c>
      <c r="B314" s="7"/>
      <c r="C314" s="7" t="str">
        <f>TEXT(Visits[[#This Row],[Date]],"ddd")</f>
        <v>Sat</v>
      </c>
      <c r="D314" s="6"/>
      <c r="E314" s="6"/>
      <c r="F314" s="6"/>
      <c r="G314" s="6"/>
      <c r="H314" s="24"/>
    </row>
    <row r="315" spans="1:8" x14ac:dyDescent="0.3">
      <c r="A315" s="147">
        <v>312</v>
      </c>
      <c r="B315" s="7"/>
      <c r="C315" s="7" t="str">
        <f>TEXT(Visits[[#This Row],[Date]],"ddd")</f>
        <v>Sat</v>
      </c>
      <c r="D315" s="6"/>
      <c r="E315" s="6"/>
      <c r="F315" s="6"/>
      <c r="G315" s="6"/>
      <c r="H315" s="24"/>
    </row>
    <row r="316" spans="1:8" x14ac:dyDescent="0.3">
      <c r="A316" s="147">
        <v>313</v>
      </c>
      <c r="B316" s="7"/>
      <c r="C316" s="7" t="str">
        <f>TEXT(Visits[[#This Row],[Date]],"ddd")</f>
        <v>Sat</v>
      </c>
      <c r="D316" s="6"/>
      <c r="E316" s="6"/>
      <c r="F316" s="6"/>
      <c r="G316" s="6"/>
      <c r="H316" s="24"/>
    </row>
    <row r="317" spans="1:8" x14ac:dyDescent="0.3">
      <c r="A317" s="147">
        <v>314</v>
      </c>
      <c r="B317" s="7"/>
      <c r="C317" s="7" t="str">
        <f>TEXT(Visits[[#This Row],[Date]],"ddd")</f>
        <v>Sat</v>
      </c>
      <c r="D317" s="6"/>
      <c r="E317" s="6"/>
      <c r="F317" s="6"/>
      <c r="G317" s="6"/>
      <c r="H317" s="24"/>
    </row>
    <row r="318" spans="1:8" x14ac:dyDescent="0.3">
      <c r="A318" s="147">
        <v>315</v>
      </c>
      <c r="B318" s="7"/>
      <c r="C318" s="7" t="str">
        <f>TEXT(Visits[[#This Row],[Date]],"ddd")</f>
        <v>Sat</v>
      </c>
      <c r="D318" s="6"/>
      <c r="E318" s="6"/>
      <c r="F318" s="6"/>
      <c r="G318" s="6"/>
      <c r="H318" s="24"/>
    </row>
    <row r="319" spans="1:8" x14ac:dyDescent="0.3">
      <c r="A319" s="147">
        <v>316</v>
      </c>
      <c r="B319" s="7"/>
      <c r="C319" s="7" t="str">
        <f>TEXT(Visits[[#This Row],[Date]],"ddd")</f>
        <v>Sat</v>
      </c>
      <c r="D319" s="6"/>
      <c r="E319" s="6"/>
      <c r="F319" s="6"/>
      <c r="G319" s="6"/>
      <c r="H319" s="24"/>
    </row>
    <row r="320" spans="1:8" x14ac:dyDescent="0.3">
      <c r="A320" s="147">
        <v>317</v>
      </c>
      <c r="B320" s="7"/>
      <c r="C320" s="7" t="str">
        <f>TEXT(Visits[[#This Row],[Date]],"ddd")</f>
        <v>Sat</v>
      </c>
      <c r="D320" s="6"/>
      <c r="E320" s="6"/>
      <c r="F320" s="6"/>
      <c r="G320" s="6"/>
      <c r="H320" s="24"/>
    </row>
    <row r="321" spans="1:8" x14ac:dyDescent="0.3">
      <c r="A321" s="147">
        <v>318</v>
      </c>
      <c r="B321" s="7"/>
      <c r="C321" s="7" t="str">
        <f>TEXT(Visits[[#This Row],[Date]],"ddd")</f>
        <v>Sat</v>
      </c>
      <c r="D321" s="6"/>
      <c r="E321" s="6"/>
      <c r="F321" s="6"/>
      <c r="G321" s="6"/>
      <c r="H321" s="24"/>
    </row>
    <row r="322" spans="1:8" x14ac:dyDescent="0.3">
      <c r="A322" s="147">
        <v>319</v>
      </c>
      <c r="B322" s="7"/>
      <c r="C322" s="7" t="str">
        <f>TEXT(Visits[[#This Row],[Date]],"ddd")</f>
        <v>Sat</v>
      </c>
      <c r="D322" s="6"/>
      <c r="E322" s="6"/>
      <c r="F322" s="6"/>
      <c r="G322" s="6"/>
      <c r="H322" s="24"/>
    </row>
    <row r="323" spans="1:8" x14ac:dyDescent="0.3">
      <c r="A323" s="147">
        <v>320</v>
      </c>
      <c r="B323" s="7"/>
      <c r="C323" s="7" t="str">
        <f>TEXT(Visits[[#This Row],[Date]],"ddd")</f>
        <v>Sat</v>
      </c>
      <c r="D323" s="6"/>
      <c r="E323" s="6"/>
      <c r="F323" s="6"/>
      <c r="G323" s="6"/>
      <c r="H323" s="24"/>
    </row>
    <row r="324" spans="1:8" x14ac:dyDescent="0.3">
      <c r="A324" s="147">
        <v>321</v>
      </c>
      <c r="B324" s="7"/>
      <c r="C324" s="7" t="str">
        <f>TEXT(Visits[[#This Row],[Date]],"ddd")</f>
        <v>Sat</v>
      </c>
      <c r="D324" s="6"/>
      <c r="E324" s="6"/>
      <c r="F324" s="6"/>
      <c r="G324" s="6"/>
      <c r="H324" s="24"/>
    </row>
    <row r="325" spans="1:8" x14ac:dyDescent="0.3">
      <c r="A325" s="147">
        <v>322</v>
      </c>
      <c r="B325" s="7"/>
      <c r="C325" s="7" t="str">
        <f>TEXT(Visits[[#This Row],[Date]],"ddd")</f>
        <v>Sat</v>
      </c>
      <c r="D325" s="6"/>
      <c r="E325" s="6"/>
      <c r="F325" s="6"/>
      <c r="G325" s="6"/>
      <c r="H325" s="24"/>
    </row>
    <row r="326" spans="1:8" x14ac:dyDescent="0.3">
      <c r="A326" s="147">
        <v>323</v>
      </c>
      <c r="B326" s="7"/>
      <c r="C326" s="7" t="str">
        <f>TEXT(Visits[[#This Row],[Date]],"ddd")</f>
        <v>Sat</v>
      </c>
      <c r="D326" s="6"/>
      <c r="E326" s="6"/>
      <c r="F326" s="6"/>
      <c r="G326" s="6"/>
      <c r="H326" s="24"/>
    </row>
    <row r="327" spans="1:8" x14ac:dyDescent="0.3">
      <c r="A327" s="147">
        <v>324</v>
      </c>
      <c r="B327" s="7"/>
      <c r="C327" s="7" t="str">
        <f>TEXT(Visits[[#This Row],[Date]],"ddd")</f>
        <v>Sat</v>
      </c>
      <c r="D327" s="6"/>
      <c r="E327" s="6"/>
      <c r="F327" s="6"/>
      <c r="G327" s="6"/>
      <c r="H327" s="24"/>
    </row>
    <row r="328" spans="1:8" x14ac:dyDescent="0.3">
      <c r="A328" s="147">
        <v>325</v>
      </c>
      <c r="B328" s="7"/>
      <c r="C328" s="7" t="str">
        <f>TEXT(Visits[[#This Row],[Date]],"ddd")</f>
        <v>Sat</v>
      </c>
      <c r="D328" s="6"/>
      <c r="E328" s="6"/>
      <c r="F328" s="6"/>
      <c r="G328" s="6"/>
      <c r="H328" s="24"/>
    </row>
    <row r="329" spans="1:8" x14ac:dyDescent="0.3">
      <c r="A329" s="147">
        <v>326</v>
      </c>
      <c r="B329" s="7"/>
      <c r="C329" s="7" t="str">
        <f>TEXT(Visits[[#This Row],[Date]],"ddd")</f>
        <v>Sat</v>
      </c>
      <c r="D329" s="6"/>
      <c r="E329" s="6"/>
      <c r="F329" s="6"/>
      <c r="G329" s="6"/>
      <c r="H329" s="24"/>
    </row>
    <row r="330" spans="1:8" x14ac:dyDescent="0.3">
      <c r="A330" s="147">
        <v>327</v>
      </c>
      <c r="B330" s="7"/>
      <c r="C330" s="7" t="str">
        <f>TEXT(Visits[[#This Row],[Date]],"ddd")</f>
        <v>Sat</v>
      </c>
      <c r="D330" s="6"/>
      <c r="E330" s="6"/>
      <c r="F330" s="6"/>
      <c r="G330" s="6"/>
      <c r="H330" s="24"/>
    </row>
    <row r="331" spans="1:8" x14ac:dyDescent="0.3">
      <c r="A331" s="147">
        <v>328</v>
      </c>
      <c r="B331" s="7"/>
      <c r="C331" s="7" t="str">
        <f>TEXT(Visits[[#This Row],[Date]],"ddd")</f>
        <v>Sat</v>
      </c>
      <c r="D331" s="6"/>
      <c r="E331" s="6"/>
      <c r="F331" s="6"/>
      <c r="G331" s="6"/>
      <c r="H331" s="24"/>
    </row>
    <row r="332" spans="1:8" x14ac:dyDescent="0.3">
      <c r="A332" s="147">
        <v>329</v>
      </c>
      <c r="B332" s="7"/>
      <c r="C332" s="7" t="str">
        <f>TEXT(Visits[[#This Row],[Date]],"ddd")</f>
        <v>Sat</v>
      </c>
      <c r="D332" s="6"/>
      <c r="E332" s="6"/>
      <c r="F332" s="6"/>
      <c r="G332" s="6"/>
      <c r="H332" s="24"/>
    </row>
    <row r="333" spans="1:8" x14ac:dyDescent="0.3">
      <c r="A333" s="147">
        <v>330</v>
      </c>
      <c r="B333" s="7"/>
      <c r="C333" s="7" t="str">
        <f>TEXT(Visits[[#This Row],[Date]],"ddd")</f>
        <v>Sat</v>
      </c>
      <c r="D333" s="6"/>
      <c r="E333" s="6"/>
      <c r="F333" s="6"/>
      <c r="G333" s="6"/>
      <c r="H333" s="24"/>
    </row>
    <row r="334" spans="1:8" x14ac:dyDescent="0.3">
      <c r="A334" s="147">
        <v>331</v>
      </c>
      <c r="B334" s="7"/>
      <c r="C334" s="7" t="str">
        <f>TEXT(Visits[[#This Row],[Date]],"ddd")</f>
        <v>Sat</v>
      </c>
      <c r="D334" s="6"/>
      <c r="E334" s="6"/>
      <c r="F334" s="6"/>
      <c r="G334" s="6"/>
      <c r="H334" s="24"/>
    </row>
    <row r="335" spans="1:8" x14ac:dyDescent="0.3">
      <c r="A335" s="147">
        <v>332</v>
      </c>
      <c r="B335" s="7"/>
      <c r="C335" s="7" t="str">
        <f>TEXT(Visits[[#This Row],[Date]],"ddd")</f>
        <v>Sat</v>
      </c>
      <c r="D335" s="6"/>
      <c r="E335" s="6"/>
      <c r="F335" s="6"/>
      <c r="G335" s="6"/>
      <c r="H335" s="24"/>
    </row>
    <row r="336" spans="1:8" x14ac:dyDescent="0.3">
      <c r="A336" s="147">
        <v>333</v>
      </c>
      <c r="B336" s="7"/>
      <c r="C336" s="7" t="str">
        <f>TEXT(Visits[[#This Row],[Date]],"ddd")</f>
        <v>Sat</v>
      </c>
      <c r="D336" s="6"/>
      <c r="E336" s="6"/>
      <c r="F336" s="6"/>
      <c r="G336" s="6"/>
      <c r="H336" s="24"/>
    </row>
    <row r="337" spans="1:8" x14ac:dyDescent="0.3">
      <c r="A337" s="147">
        <v>334</v>
      </c>
      <c r="B337" s="7"/>
      <c r="C337" s="7" t="str">
        <f>TEXT(Visits[[#This Row],[Date]],"ddd")</f>
        <v>Sat</v>
      </c>
      <c r="D337" s="6"/>
      <c r="E337" s="6"/>
      <c r="F337" s="6"/>
      <c r="G337" s="6"/>
      <c r="H337" s="24"/>
    </row>
    <row r="338" spans="1:8" x14ac:dyDescent="0.3">
      <c r="A338" s="147">
        <v>335</v>
      </c>
      <c r="B338" s="7"/>
      <c r="C338" s="7" t="str">
        <f>TEXT(Visits[[#This Row],[Date]],"ddd")</f>
        <v>Sat</v>
      </c>
      <c r="D338" s="6"/>
      <c r="E338" s="6"/>
      <c r="F338" s="6"/>
      <c r="G338" s="6"/>
      <c r="H338" s="24"/>
    </row>
    <row r="339" spans="1:8" x14ac:dyDescent="0.3">
      <c r="A339" s="147">
        <v>336</v>
      </c>
      <c r="B339" s="7"/>
      <c r="C339" s="7" t="str">
        <f>TEXT(Visits[[#This Row],[Date]],"ddd")</f>
        <v>Sat</v>
      </c>
      <c r="D339" s="6"/>
      <c r="E339" s="6"/>
      <c r="F339" s="6"/>
      <c r="G339" s="6"/>
      <c r="H339" s="24"/>
    </row>
    <row r="340" spans="1:8" x14ac:dyDescent="0.3">
      <c r="A340" s="147">
        <v>337</v>
      </c>
      <c r="B340" s="7"/>
      <c r="C340" s="7" t="str">
        <f>TEXT(Visits[[#This Row],[Date]],"ddd")</f>
        <v>Sat</v>
      </c>
      <c r="D340" s="6"/>
      <c r="E340" s="6"/>
      <c r="F340" s="6"/>
      <c r="G340" s="6"/>
      <c r="H340" s="24"/>
    </row>
    <row r="341" spans="1:8" x14ac:dyDescent="0.3">
      <c r="A341" s="147">
        <v>338</v>
      </c>
      <c r="B341" s="7"/>
      <c r="C341" s="7" t="str">
        <f>TEXT(Visits[[#This Row],[Date]],"ddd")</f>
        <v>Sat</v>
      </c>
      <c r="D341" s="6"/>
      <c r="E341" s="6"/>
      <c r="F341" s="6"/>
      <c r="G341" s="6"/>
      <c r="H341" s="24"/>
    </row>
    <row r="342" spans="1:8" x14ac:dyDescent="0.3">
      <c r="A342" s="147">
        <v>339</v>
      </c>
      <c r="B342" s="7"/>
      <c r="C342" s="7" t="str">
        <f>TEXT(Visits[[#This Row],[Date]],"ddd")</f>
        <v>Sat</v>
      </c>
      <c r="D342" s="6"/>
      <c r="E342" s="6"/>
      <c r="F342" s="6"/>
      <c r="G342" s="6"/>
      <c r="H342" s="24"/>
    </row>
    <row r="343" spans="1:8" x14ac:dyDescent="0.3">
      <c r="A343" s="147">
        <v>340</v>
      </c>
      <c r="B343" s="7"/>
      <c r="C343" s="7" t="str">
        <f>TEXT(Visits[[#This Row],[Date]],"ddd")</f>
        <v>Sat</v>
      </c>
      <c r="D343" s="6"/>
      <c r="E343" s="6"/>
      <c r="F343" s="6"/>
      <c r="G343" s="6"/>
      <c r="H343" s="24"/>
    </row>
    <row r="344" spans="1:8" x14ac:dyDescent="0.3">
      <c r="A344" s="147">
        <v>341</v>
      </c>
      <c r="B344" s="7"/>
      <c r="C344" s="7" t="str">
        <f>TEXT(Visits[[#This Row],[Date]],"ddd")</f>
        <v>Sat</v>
      </c>
      <c r="D344" s="6"/>
      <c r="E344" s="6"/>
      <c r="F344" s="6"/>
      <c r="G344" s="6"/>
      <c r="H344" s="24"/>
    </row>
    <row r="345" spans="1:8" x14ac:dyDescent="0.3">
      <c r="A345" s="147">
        <v>342</v>
      </c>
      <c r="B345" s="7"/>
      <c r="C345" s="7" t="str">
        <f>TEXT(Visits[[#This Row],[Date]],"ddd")</f>
        <v>Sat</v>
      </c>
      <c r="D345" s="6"/>
      <c r="E345" s="6"/>
      <c r="F345" s="6"/>
      <c r="G345" s="6"/>
      <c r="H345" s="24"/>
    </row>
    <row r="346" spans="1:8" x14ac:dyDescent="0.3">
      <c r="A346" s="147">
        <v>343</v>
      </c>
      <c r="B346" s="7"/>
      <c r="C346" s="7" t="str">
        <f>TEXT(Visits[[#This Row],[Date]],"ddd")</f>
        <v>Sat</v>
      </c>
      <c r="D346" s="6"/>
      <c r="E346" s="6"/>
      <c r="F346" s="6"/>
      <c r="G346" s="6"/>
      <c r="H346" s="24"/>
    </row>
    <row r="347" spans="1:8" x14ac:dyDescent="0.3">
      <c r="A347" s="147">
        <v>344</v>
      </c>
      <c r="B347" s="7"/>
      <c r="C347" s="7" t="str">
        <f>TEXT(Visits[[#This Row],[Date]],"ddd")</f>
        <v>Sat</v>
      </c>
      <c r="D347" s="6"/>
      <c r="E347" s="6"/>
      <c r="F347" s="6"/>
      <c r="G347" s="6"/>
      <c r="H347" s="24"/>
    </row>
    <row r="348" spans="1:8" x14ac:dyDescent="0.3">
      <c r="A348" s="147">
        <v>345</v>
      </c>
      <c r="B348" s="7"/>
      <c r="C348" s="7" t="str">
        <f>TEXT(Visits[[#This Row],[Date]],"ddd")</f>
        <v>Sat</v>
      </c>
      <c r="D348" s="6"/>
      <c r="E348" s="6"/>
      <c r="F348" s="6"/>
      <c r="G348" s="6"/>
      <c r="H348" s="24"/>
    </row>
    <row r="349" spans="1:8" x14ac:dyDescent="0.3">
      <c r="A349" s="147">
        <v>346</v>
      </c>
      <c r="B349" s="7"/>
      <c r="C349" s="7" t="str">
        <f>TEXT(Visits[[#This Row],[Date]],"ddd")</f>
        <v>Sat</v>
      </c>
      <c r="D349" s="6"/>
      <c r="E349" s="6"/>
      <c r="F349" s="6"/>
      <c r="G349" s="6"/>
      <c r="H349" s="24"/>
    </row>
    <row r="350" spans="1:8" x14ac:dyDescent="0.3">
      <c r="A350" s="147">
        <v>347</v>
      </c>
      <c r="B350" s="7"/>
      <c r="C350" s="7" t="str">
        <f>TEXT(Visits[[#This Row],[Date]],"ddd")</f>
        <v>Sat</v>
      </c>
      <c r="D350" s="6"/>
      <c r="E350" s="6"/>
      <c r="F350" s="6"/>
      <c r="G350" s="6"/>
      <c r="H350" s="24"/>
    </row>
    <row r="351" spans="1:8" x14ac:dyDescent="0.3">
      <c r="A351" s="147">
        <v>348</v>
      </c>
      <c r="B351" s="7"/>
      <c r="C351" s="7" t="str">
        <f>TEXT(Visits[[#This Row],[Date]],"ddd")</f>
        <v>Sat</v>
      </c>
      <c r="D351" s="6"/>
      <c r="E351" s="6"/>
      <c r="F351" s="6"/>
      <c r="G351" s="6"/>
      <c r="H351" s="24"/>
    </row>
    <row r="352" spans="1:8" x14ac:dyDescent="0.3">
      <c r="A352" s="147">
        <v>349</v>
      </c>
      <c r="B352" s="7"/>
      <c r="C352" s="7" t="str">
        <f>TEXT(Visits[[#This Row],[Date]],"ddd")</f>
        <v>Sat</v>
      </c>
      <c r="D352" s="6"/>
      <c r="E352" s="6"/>
      <c r="F352" s="6"/>
      <c r="G352" s="6"/>
      <c r="H352" s="24"/>
    </row>
    <row r="353" spans="1:8" x14ac:dyDescent="0.3">
      <c r="A353" s="147">
        <v>350</v>
      </c>
      <c r="B353" s="7"/>
      <c r="C353" s="7" t="str">
        <f>TEXT(Visits[[#This Row],[Date]],"ddd")</f>
        <v>Sat</v>
      </c>
      <c r="D353" s="6"/>
      <c r="E353" s="6"/>
      <c r="F353" s="6"/>
      <c r="G353" s="6"/>
      <c r="H353" s="24"/>
    </row>
    <row r="354" spans="1:8" x14ac:dyDescent="0.3">
      <c r="A354" s="147">
        <v>351</v>
      </c>
      <c r="B354" s="7"/>
      <c r="C354" s="7" t="str">
        <f>TEXT(Visits[[#This Row],[Date]],"ddd")</f>
        <v>Sat</v>
      </c>
      <c r="D354" s="6"/>
      <c r="E354" s="6"/>
      <c r="F354" s="6"/>
      <c r="G354" s="6"/>
      <c r="H354" s="24"/>
    </row>
    <row r="355" spans="1:8" x14ac:dyDescent="0.3">
      <c r="A355" s="147">
        <v>352</v>
      </c>
      <c r="B355" s="7"/>
      <c r="C355" s="7" t="str">
        <f>TEXT(Visits[[#This Row],[Date]],"ddd")</f>
        <v>Sat</v>
      </c>
      <c r="D355" s="6"/>
      <c r="E355" s="6"/>
      <c r="F355" s="6"/>
      <c r="G355" s="6"/>
      <c r="H355" s="24"/>
    </row>
    <row r="356" spans="1:8" x14ac:dyDescent="0.3">
      <c r="A356" s="147">
        <v>353</v>
      </c>
      <c r="B356" s="7"/>
      <c r="C356" s="7" t="str">
        <f>TEXT(Visits[[#This Row],[Date]],"ddd")</f>
        <v>Sat</v>
      </c>
      <c r="D356" s="6"/>
      <c r="E356" s="6"/>
      <c r="F356" s="6"/>
      <c r="G356" s="6"/>
      <c r="H356" s="24"/>
    </row>
    <row r="357" spans="1:8" x14ac:dyDescent="0.3">
      <c r="A357" s="147">
        <v>354</v>
      </c>
      <c r="B357" s="7"/>
      <c r="C357" s="7" t="str">
        <f>TEXT(Visits[[#This Row],[Date]],"ddd")</f>
        <v>Sat</v>
      </c>
      <c r="D357" s="6"/>
      <c r="E357" s="6"/>
      <c r="F357" s="6"/>
      <c r="G357" s="6"/>
      <c r="H357" s="24"/>
    </row>
    <row r="358" spans="1:8" x14ac:dyDescent="0.3">
      <c r="A358" s="147">
        <v>355</v>
      </c>
      <c r="B358" s="7"/>
      <c r="C358" s="7" t="str">
        <f>TEXT(Visits[[#This Row],[Date]],"ddd")</f>
        <v>Sat</v>
      </c>
      <c r="D358" s="6"/>
      <c r="E358" s="6"/>
      <c r="F358" s="6"/>
      <c r="G358" s="6"/>
      <c r="H358" s="24"/>
    </row>
    <row r="359" spans="1:8" x14ac:dyDescent="0.3">
      <c r="A359" s="147">
        <v>356</v>
      </c>
      <c r="B359" s="7"/>
      <c r="C359" s="7" t="str">
        <f>TEXT(Visits[[#This Row],[Date]],"ddd")</f>
        <v>Sat</v>
      </c>
      <c r="D359" s="6"/>
      <c r="E359" s="6"/>
      <c r="F359" s="6"/>
      <c r="G359" s="6"/>
      <c r="H359" s="24"/>
    </row>
    <row r="360" spans="1:8" x14ac:dyDescent="0.3">
      <c r="A360" s="147">
        <v>357</v>
      </c>
      <c r="B360" s="7"/>
      <c r="C360" s="7" t="str">
        <f>TEXT(Visits[[#This Row],[Date]],"ddd")</f>
        <v>Sat</v>
      </c>
      <c r="D360" s="6"/>
      <c r="E360" s="6"/>
      <c r="F360" s="6"/>
      <c r="G360" s="6"/>
      <c r="H360" s="24"/>
    </row>
    <row r="361" spans="1:8" x14ac:dyDescent="0.3">
      <c r="A361" s="147">
        <v>358</v>
      </c>
      <c r="B361" s="7"/>
      <c r="C361" s="7" t="str">
        <f>TEXT(Visits[[#This Row],[Date]],"ddd")</f>
        <v>Sat</v>
      </c>
      <c r="D361" s="6"/>
      <c r="E361" s="6"/>
      <c r="F361" s="6"/>
      <c r="G361" s="6"/>
      <c r="H361" s="24"/>
    </row>
    <row r="362" spans="1:8" x14ac:dyDescent="0.3">
      <c r="A362" s="147">
        <v>359</v>
      </c>
      <c r="B362" s="7"/>
      <c r="C362" s="7" t="str">
        <f>TEXT(Visits[[#This Row],[Date]],"ddd")</f>
        <v>Sat</v>
      </c>
      <c r="D362" s="6"/>
      <c r="E362" s="6"/>
      <c r="F362" s="6"/>
      <c r="G362" s="6"/>
      <c r="H362" s="24"/>
    </row>
    <row r="363" spans="1:8" x14ac:dyDescent="0.3">
      <c r="A363" s="147">
        <v>360</v>
      </c>
      <c r="B363" s="7"/>
      <c r="C363" s="7" t="str">
        <f>TEXT(Visits[[#This Row],[Date]],"ddd")</f>
        <v>Sat</v>
      </c>
      <c r="D363" s="6"/>
      <c r="E363" s="6"/>
      <c r="F363" s="6"/>
      <c r="G363" s="6"/>
      <c r="H363" s="24"/>
    </row>
    <row r="364" spans="1:8" x14ac:dyDescent="0.3">
      <c r="A364" s="147">
        <v>361</v>
      </c>
      <c r="B364" s="7"/>
      <c r="C364" s="7" t="str">
        <f>TEXT(Visits[[#This Row],[Date]],"ddd")</f>
        <v>Sat</v>
      </c>
      <c r="D364" s="6"/>
      <c r="E364" s="6"/>
      <c r="F364" s="6"/>
      <c r="G364" s="6"/>
      <c r="H364" s="24"/>
    </row>
    <row r="365" spans="1:8" x14ac:dyDescent="0.3">
      <c r="A365" s="147">
        <v>362</v>
      </c>
      <c r="B365" s="7"/>
      <c r="C365" s="7" t="str">
        <f>TEXT(Visits[[#This Row],[Date]],"ddd")</f>
        <v>Sat</v>
      </c>
      <c r="D365" s="6"/>
      <c r="E365" s="6"/>
      <c r="F365" s="6"/>
      <c r="G365" s="6"/>
      <c r="H365" s="24"/>
    </row>
    <row r="366" spans="1:8" x14ac:dyDescent="0.3">
      <c r="A366" s="147">
        <v>363</v>
      </c>
      <c r="B366" s="7"/>
      <c r="C366" s="7" t="str">
        <f>TEXT(Visits[[#This Row],[Date]],"ddd")</f>
        <v>Sat</v>
      </c>
      <c r="D366" s="6"/>
      <c r="E366" s="6"/>
      <c r="F366" s="6"/>
      <c r="G366" s="6"/>
      <c r="H366" s="24"/>
    </row>
    <row r="367" spans="1:8" x14ac:dyDescent="0.3">
      <c r="A367" s="147">
        <v>364</v>
      </c>
      <c r="B367" s="7"/>
      <c r="C367" s="7" t="str">
        <f>TEXT(Visits[[#This Row],[Date]],"ddd")</f>
        <v>Sat</v>
      </c>
      <c r="D367" s="6"/>
      <c r="E367" s="6"/>
      <c r="F367" s="6"/>
      <c r="G367" s="6"/>
      <c r="H367" s="24"/>
    </row>
    <row r="368" spans="1:8" x14ac:dyDescent="0.3">
      <c r="A368" s="147">
        <v>365</v>
      </c>
      <c r="B368" s="7"/>
      <c r="C368" s="7" t="str">
        <f>TEXT(Visits[[#This Row],[Date]],"ddd")</f>
        <v>Sat</v>
      </c>
      <c r="D368" s="6"/>
      <c r="E368" s="6"/>
      <c r="F368" s="6"/>
      <c r="G368" s="6"/>
      <c r="H368" s="24"/>
    </row>
    <row r="369" spans="1:8" x14ac:dyDescent="0.3">
      <c r="A369" s="147">
        <v>366</v>
      </c>
      <c r="B369" s="7"/>
      <c r="C369" s="7" t="str">
        <f>TEXT(Visits[[#This Row],[Date]],"ddd")</f>
        <v>Sat</v>
      </c>
      <c r="D369" s="6"/>
      <c r="E369" s="6"/>
      <c r="F369" s="6"/>
      <c r="G369" s="6"/>
      <c r="H369" s="24"/>
    </row>
    <row r="370" spans="1:8" x14ac:dyDescent="0.3">
      <c r="A370" s="147">
        <v>367</v>
      </c>
      <c r="B370" s="7"/>
      <c r="C370" s="7" t="str">
        <f>TEXT(Visits[[#This Row],[Date]],"ddd")</f>
        <v>Sat</v>
      </c>
      <c r="D370" s="6"/>
      <c r="E370" s="6"/>
      <c r="F370" s="6"/>
      <c r="G370" s="6"/>
      <c r="H370" s="24"/>
    </row>
    <row r="371" spans="1:8" x14ac:dyDescent="0.3">
      <c r="A371" s="147">
        <v>368</v>
      </c>
      <c r="B371" s="7"/>
      <c r="C371" s="7" t="str">
        <f>TEXT(Visits[[#This Row],[Date]],"ddd")</f>
        <v>Sat</v>
      </c>
      <c r="D371" s="6"/>
      <c r="E371" s="6"/>
      <c r="F371" s="6"/>
      <c r="G371" s="6"/>
      <c r="H371" s="24"/>
    </row>
    <row r="372" spans="1:8" x14ac:dyDescent="0.3">
      <c r="A372" s="147">
        <v>369</v>
      </c>
      <c r="B372" s="7"/>
      <c r="C372" s="7" t="str">
        <f>TEXT(Visits[[#This Row],[Date]],"ddd")</f>
        <v>Sat</v>
      </c>
      <c r="D372" s="6"/>
      <c r="E372" s="6"/>
      <c r="F372" s="6"/>
      <c r="G372" s="6"/>
      <c r="H372" s="24"/>
    </row>
    <row r="373" spans="1:8" x14ac:dyDescent="0.3">
      <c r="A373" s="147">
        <v>370</v>
      </c>
      <c r="B373" s="7"/>
      <c r="C373" s="7" t="str">
        <f>TEXT(Visits[[#This Row],[Date]],"ddd")</f>
        <v>Sat</v>
      </c>
      <c r="D373" s="6"/>
      <c r="E373" s="6"/>
      <c r="F373" s="6"/>
      <c r="G373" s="6"/>
      <c r="H373" s="24"/>
    </row>
    <row r="374" spans="1:8" x14ac:dyDescent="0.3">
      <c r="A374" s="147">
        <v>371</v>
      </c>
      <c r="B374" s="7"/>
      <c r="C374" s="7" t="str">
        <f>TEXT(Visits[[#This Row],[Date]],"ddd")</f>
        <v>Sat</v>
      </c>
      <c r="D374" s="6"/>
      <c r="E374" s="6"/>
      <c r="F374" s="6"/>
      <c r="G374" s="6"/>
      <c r="H374" s="24"/>
    </row>
    <row r="375" spans="1:8" x14ac:dyDescent="0.3">
      <c r="A375" s="147">
        <v>372</v>
      </c>
      <c r="B375" s="7"/>
      <c r="C375" s="7" t="str">
        <f>TEXT(Visits[[#This Row],[Date]],"ddd")</f>
        <v>Sat</v>
      </c>
      <c r="D375" s="6"/>
      <c r="E375" s="6"/>
      <c r="F375" s="6"/>
      <c r="G375" s="6"/>
      <c r="H375" s="24"/>
    </row>
    <row r="376" spans="1:8" x14ac:dyDescent="0.3">
      <c r="A376" s="147">
        <v>373</v>
      </c>
      <c r="B376" s="7"/>
      <c r="C376" s="7" t="str">
        <f>TEXT(Visits[[#This Row],[Date]],"ddd")</f>
        <v>Sat</v>
      </c>
      <c r="D376" s="6"/>
      <c r="E376" s="6"/>
      <c r="F376" s="6"/>
      <c r="G376" s="6"/>
      <c r="H376" s="24"/>
    </row>
    <row r="377" spans="1:8" x14ac:dyDescent="0.3">
      <c r="A377" s="147">
        <v>374</v>
      </c>
      <c r="B377" s="7"/>
      <c r="C377" s="7" t="str">
        <f>TEXT(Visits[[#This Row],[Date]],"ddd")</f>
        <v>Sat</v>
      </c>
      <c r="D377" s="6"/>
      <c r="E377" s="6"/>
      <c r="F377" s="6"/>
      <c r="G377" s="6"/>
      <c r="H377" s="24"/>
    </row>
    <row r="378" spans="1:8" x14ac:dyDescent="0.3">
      <c r="A378" s="147">
        <v>375</v>
      </c>
      <c r="B378" s="7"/>
      <c r="C378" s="7" t="str">
        <f>TEXT(Visits[[#This Row],[Date]],"ddd")</f>
        <v>Sat</v>
      </c>
      <c r="D378" s="6"/>
      <c r="E378" s="6"/>
      <c r="F378" s="6"/>
      <c r="G378" s="6"/>
      <c r="H378" s="24"/>
    </row>
    <row r="379" spans="1:8" x14ac:dyDescent="0.3">
      <c r="A379" s="147">
        <v>376</v>
      </c>
      <c r="B379" s="7"/>
      <c r="C379" s="7" t="str">
        <f>TEXT(Visits[[#This Row],[Date]],"ddd")</f>
        <v>Sat</v>
      </c>
      <c r="D379" s="6"/>
      <c r="E379" s="6"/>
      <c r="F379" s="6"/>
      <c r="G379" s="6"/>
      <c r="H379" s="24"/>
    </row>
    <row r="380" spans="1:8" x14ac:dyDescent="0.3">
      <c r="A380" s="147">
        <v>377</v>
      </c>
      <c r="B380" s="7"/>
      <c r="C380" s="7" t="str">
        <f>TEXT(Visits[[#This Row],[Date]],"ddd")</f>
        <v>Sat</v>
      </c>
      <c r="D380" s="6"/>
      <c r="E380" s="6"/>
      <c r="F380" s="6"/>
      <c r="G380" s="6"/>
      <c r="H380" s="24"/>
    </row>
    <row r="381" spans="1:8" x14ac:dyDescent="0.3">
      <c r="A381" s="147">
        <v>378</v>
      </c>
      <c r="B381" s="7"/>
      <c r="C381" s="7" t="str">
        <f>TEXT(Visits[[#This Row],[Date]],"ddd")</f>
        <v>Sat</v>
      </c>
      <c r="D381" s="6"/>
      <c r="E381" s="6"/>
      <c r="F381" s="6"/>
      <c r="G381" s="6"/>
      <c r="H381" s="24"/>
    </row>
    <row r="382" spans="1:8" x14ac:dyDescent="0.3">
      <c r="A382" s="147">
        <v>379</v>
      </c>
      <c r="B382" s="7"/>
      <c r="C382" s="7" t="str">
        <f>TEXT(Visits[[#This Row],[Date]],"ddd")</f>
        <v>Sat</v>
      </c>
      <c r="D382" s="6"/>
      <c r="E382" s="6"/>
      <c r="F382" s="6"/>
      <c r="G382" s="6"/>
      <c r="H382" s="24"/>
    </row>
    <row r="383" spans="1:8" x14ac:dyDescent="0.3">
      <c r="A383" s="147">
        <v>380</v>
      </c>
      <c r="B383" s="7"/>
      <c r="C383" s="7" t="str">
        <f>TEXT(Visits[[#This Row],[Date]],"ddd")</f>
        <v>Sat</v>
      </c>
      <c r="D383" s="6"/>
      <c r="E383" s="6"/>
      <c r="F383" s="6"/>
      <c r="G383" s="6"/>
      <c r="H383" s="24"/>
    </row>
    <row r="384" spans="1:8" x14ac:dyDescent="0.3">
      <c r="A384" s="147">
        <v>381</v>
      </c>
      <c r="B384" s="7"/>
      <c r="C384" s="7" t="str">
        <f>TEXT(Visits[[#This Row],[Date]],"ddd")</f>
        <v>Sat</v>
      </c>
      <c r="D384" s="6"/>
      <c r="E384" s="6"/>
      <c r="F384" s="6"/>
      <c r="G384" s="6"/>
      <c r="H384" s="24"/>
    </row>
    <row r="385" spans="1:8" x14ac:dyDescent="0.3">
      <c r="A385" s="147">
        <v>382</v>
      </c>
      <c r="B385" s="7"/>
      <c r="C385" s="7" t="str">
        <f>TEXT(Visits[[#This Row],[Date]],"ddd")</f>
        <v>Sat</v>
      </c>
      <c r="D385" s="6"/>
      <c r="E385" s="6"/>
      <c r="F385" s="6"/>
      <c r="G385" s="6"/>
      <c r="H385" s="24"/>
    </row>
    <row r="386" spans="1:8" x14ac:dyDescent="0.3">
      <c r="A386" s="147">
        <v>383</v>
      </c>
      <c r="B386" s="7"/>
      <c r="C386" s="7" t="str">
        <f>TEXT(Visits[[#This Row],[Date]],"ddd")</f>
        <v>Sat</v>
      </c>
      <c r="D386" s="6"/>
      <c r="E386" s="6"/>
      <c r="F386" s="6"/>
      <c r="G386" s="6"/>
      <c r="H386" s="24"/>
    </row>
    <row r="387" spans="1:8" x14ac:dyDescent="0.3">
      <c r="A387" s="147">
        <v>384</v>
      </c>
      <c r="B387" s="7"/>
      <c r="C387" s="7" t="str">
        <f>TEXT(Visits[[#This Row],[Date]],"ddd")</f>
        <v>Sat</v>
      </c>
      <c r="D387" s="6"/>
      <c r="E387" s="6"/>
      <c r="F387" s="6"/>
      <c r="G387" s="6"/>
      <c r="H387" s="24"/>
    </row>
    <row r="388" spans="1:8" x14ac:dyDescent="0.3">
      <c r="A388" s="147">
        <v>385</v>
      </c>
      <c r="B388" s="7"/>
      <c r="C388" s="7" t="str">
        <f>TEXT(Visits[[#This Row],[Date]],"ddd")</f>
        <v>Sat</v>
      </c>
      <c r="D388" s="6"/>
      <c r="E388" s="6"/>
      <c r="F388" s="6"/>
      <c r="G388" s="6"/>
      <c r="H388" s="24"/>
    </row>
    <row r="389" spans="1:8" x14ac:dyDescent="0.3">
      <c r="A389" s="147">
        <v>386</v>
      </c>
      <c r="B389" s="7"/>
      <c r="C389" s="7" t="str">
        <f>TEXT(Visits[[#This Row],[Date]],"ddd")</f>
        <v>Sat</v>
      </c>
      <c r="D389" s="6"/>
      <c r="E389" s="6"/>
      <c r="F389" s="6"/>
      <c r="G389" s="6"/>
      <c r="H389" s="24"/>
    </row>
    <row r="390" spans="1:8" x14ac:dyDescent="0.3">
      <c r="A390" s="147">
        <v>387</v>
      </c>
      <c r="B390" s="7"/>
      <c r="C390" s="7" t="str">
        <f>TEXT(Visits[[#This Row],[Date]],"ddd")</f>
        <v>Sat</v>
      </c>
      <c r="D390" s="6"/>
      <c r="E390" s="6"/>
      <c r="F390" s="6"/>
      <c r="G390" s="6"/>
      <c r="H390" s="24"/>
    </row>
    <row r="391" spans="1:8" x14ac:dyDescent="0.3">
      <c r="A391" s="147">
        <v>388</v>
      </c>
      <c r="B391" s="7"/>
      <c r="C391" s="7" t="str">
        <f>TEXT(Visits[[#This Row],[Date]],"ddd")</f>
        <v>Sat</v>
      </c>
      <c r="D391" s="6"/>
      <c r="E391" s="6"/>
      <c r="F391" s="6"/>
      <c r="G391" s="6"/>
      <c r="H391" s="24"/>
    </row>
    <row r="392" spans="1:8" x14ac:dyDescent="0.3">
      <c r="A392" s="147">
        <v>389</v>
      </c>
      <c r="B392" s="7"/>
      <c r="C392" s="7" t="str">
        <f>TEXT(Visits[[#This Row],[Date]],"ddd")</f>
        <v>Sat</v>
      </c>
      <c r="D392" s="6"/>
      <c r="E392" s="6"/>
      <c r="F392" s="6"/>
      <c r="G392" s="6"/>
      <c r="H392" s="24"/>
    </row>
    <row r="393" spans="1:8" x14ac:dyDescent="0.3">
      <c r="A393" s="147">
        <v>390</v>
      </c>
      <c r="B393" s="7"/>
      <c r="C393" s="7" t="str">
        <f>TEXT(Visits[[#This Row],[Date]],"ddd")</f>
        <v>Sat</v>
      </c>
      <c r="D393" s="6"/>
      <c r="E393" s="6"/>
      <c r="F393" s="6"/>
      <c r="G393" s="6"/>
      <c r="H393" s="24"/>
    </row>
    <row r="394" spans="1:8" x14ac:dyDescent="0.3">
      <c r="A394" s="147">
        <v>391</v>
      </c>
      <c r="B394" s="7"/>
      <c r="C394" s="7" t="str">
        <f>TEXT(Visits[[#This Row],[Date]],"ddd")</f>
        <v>Sat</v>
      </c>
      <c r="D394" s="6"/>
      <c r="E394" s="6"/>
      <c r="F394" s="6"/>
      <c r="G394" s="6"/>
      <c r="H394" s="24"/>
    </row>
    <row r="395" spans="1:8" x14ac:dyDescent="0.3">
      <c r="A395" s="147">
        <v>392</v>
      </c>
      <c r="B395" s="7"/>
      <c r="C395" s="7" t="str">
        <f>TEXT(Visits[[#This Row],[Date]],"ddd")</f>
        <v>Sat</v>
      </c>
      <c r="D395" s="6"/>
      <c r="E395" s="6"/>
      <c r="F395" s="6"/>
      <c r="G395" s="6"/>
      <c r="H395" s="24"/>
    </row>
    <row r="396" spans="1:8" x14ac:dyDescent="0.3">
      <c r="A396" s="147">
        <v>393</v>
      </c>
      <c r="B396" s="7"/>
      <c r="C396" s="7" t="str">
        <f>TEXT(Visits[[#This Row],[Date]],"ddd")</f>
        <v>Sat</v>
      </c>
      <c r="D396" s="6"/>
      <c r="E396" s="6"/>
      <c r="F396" s="6"/>
      <c r="G396" s="6"/>
      <c r="H396" s="24"/>
    </row>
    <row r="397" spans="1:8" x14ac:dyDescent="0.3">
      <c r="A397" s="147">
        <v>394</v>
      </c>
      <c r="B397" s="7"/>
      <c r="C397" s="7" t="str">
        <f>TEXT(Visits[[#This Row],[Date]],"ddd")</f>
        <v>Sat</v>
      </c>
      <c r="D397" s="6"/>
      <c r="E397" s="6"/>
      <c r="F397" s="6"/>
      <c r="G397" s="6"/>
      <c r="H397" s="24"/>
    </row>
    <row r="398" spans="1:8" x14ac:dyDescent="0.3">
      <c r="A398" s="147">
        <v>395</v>
      </c>
      <c r="B398" s="7"/>
      <c r="C398" s="7" t="str">
        <f>TEXT(Visits[[#This Row],[Date]],"ddd")</f>
        <v>Sat</v>
      </c>
      <c r="D398" s="6"/>
      <c r="E398" s="6"/>
      <c r="F398" s="6"/>
      <c r="G398" s="6"/>
      <c r="H398" s="24"/>
    </row>
    <row r="399" spans="1:8" x14ac:dyDescent="0.3">
      <c r="A399" s="147">
        <v>396</v>
      </c>
      <c r="B399" s="7"/>
      <c r="C399" s="7" t="str">
        <f>TEXT(Visits[[#This Row],[Date]],"ddd")</f>
        <v>Sat</v>
      </c>
      <c r="D399" s="6"/>
      <c r="E399" s="6"/>
      <c r="F399" s="6"/>
      <c r="G399" s="6"/>
      <c r="H399" s="24"/>
    </row>
    <row r="400" spans="1:8" x14ac:dyDescent="0.3">
      <c r="A400" s="147">
        <v>397</v>
      </c>
      <c r="B400" s="7"/>
      <c r="C400" s="7" t="str">
        <f>TEXT(Visits[[#This Row],[Date]],"ddd")</f>
        <v>Sat</v>
      </c>
      <c r="D400" s="6"/>
      <c r="E400" s="6"/>
      <c r="F400" s="6"/>
      <c r="G400" s="6"/>
      <c r="H400" s="24"/>
    </row>
    <row r="401" spans="1:8" x14ac:dyDescent="0.3">
      <c r="A401" s="147">
        <v>398</v>
      </c>
      <c r="B401" s="7"/>
      <c r="C401" s="7" t="str">
        <f>TEXT(Visits[[#This Row],[Date]],"ddd")</f>
        <v>Sat</v>
      </c>
      <c r="D401" s="6"/>
      <c r="E401" s="6"/>
      <c r="F401" s="6"/>
      <c r="G401" s="6"/>
      <c r="H401" s="24"/>
    </row>
    <row r="402" spans="1:8" x14ac:dyDescent="0.3">
      <c r="A402" s="147">
        <v>399</v>
      </c>
      <c r="B402" s="7"/>
      <c r="C402" s="7" t="str">
        <f>TEXT(Visits[[#This Row],[Date]],"ddd")</f>
        <v>Sat</v>
      </c>
      <c r="D402" s="6"/>
      <c r="E402" s="6"/>
      <c r="F402" s="6"/>
      <c r="G402" s="6"/>
      <c r="H402" s="24"/>
    </row>
    <row r="403" spans="1:8" x14ac:dyDescent="0.3">
      <c r="A403" s="147">
        <v>400</v>
      </c>
      <c r="B403" s="7"/>
      <c r="C403" s="7" t="str">
        <f>TEXT(Visits[[#This Row],[Date]],"ddd")</f>
        <v>Sat</v>
      </c>
      <c r="D403" s="6"/>
      <c r="E403" s="6"/>
      <c r="F403" s="6"/>
      <c r="G403" s="6"/>
      <c r="H403" s="24"/>
    </row>
    <row r="404" spans="1:8" x14ac:dyDescent="0.3">
      <c r="A404" s="147">
        <v>401</v>
      </c>
      <c r="B404" s="7"/>
      <c r="C404" s="7" t="str">
        <f>TEXT(Visits[[#This Row],[Date]],"ddd")</f>
        <v>Sat</v>
      </c>
      <c r="D404" s="6"/>
      <c r="E404" s="6"/>
      <c r="F404" s="6"/>
      <c r="G404" s="6"/>
      <c r="H404" s="24"/>
    </row>
    <row r="405" spans="1:8" x14ac:dyDescent="0.3">
      <c r="A405" s="147">
        <v>402</v>
      </c>
      <c r="B405" s="7"/>
      <c r="C405" s="7" t="str">
        <f>TEXT(Visits[[#This Row],[Date]],"ddd")</f>
        <v>Sat</v>
      </c>
      <c r="D405" s="6"/>
      <c r="E405" s="6"/>
      <c r="F405" s="6"/>
      <c r="G405" s="6"/>
      <c r="H405" s="24"/>
    </row>
    <row r="406" spans="1:8" x14ac:dyDescent="0.3">
      <c r="A406" s="147">
        <v>403</v>
      </c>
      <c r="B406" s="7"/>
      <c r="C406" s="7" t="str">
        <f>TEXT(Visits[[#This Row],[Date]],"ddd")</f>
        <v>Sat</v>
      </c>
      <c r="D406" s="6"/>
      <c r="E406" s="6"/>
      <c r="F406" s="6"/>
      <c r="G406" s="6"/>
      <c r="H406" s="24"/>
    </row>
    <row r="407" spans="1:8" x14ac:dyDescent="0.3">
      <c r="A407" s="147">
        <v>404</v>
      </c>
      <c r="B407" s="7"/>
      <c r="C407" s="7" t="str">
        <f>TEXT(Visits[[#This Row],[Date]],"ddd")</f>
        <v>Sat</v>
      </c>
      <c r="D407" s="6"/>
      <c r="E407" s="6"/>
      <c r="F407" s="6"/>
      <c r="G407" s="6"/>
      <c r="H407" s="24"/>
    </row>
    <row r="408" spans="1:8" x14ac:dyDescent="0.3">
      <c r="A408" s="147">
        <v>405</v>
      </c>
      <c r="B408" s="7"/>
      <c r="C408" s="7" t="str">
        <f>TEXT(Visits[[#This Row],[Date]],"ddd")</f>
        <v>Sat</v>
      </c>
      <c r="D408" s="6"/>
      <c r="E408" s="6"/>
      <c r="F408" s="6"/>
      <c r="G408" s="6"/>
      <c r="H408" s="24"/>
    </row>
    <row r="409" spans="1:8" x14ac:dyDescent="0.3">
      <c r="A409" s="147">
        <v>406</v>
      </c>
      <c r="B409" s="7"/>
      <c r="C409" s="7" t="str">
        <f>TEXT(Visits[[#This Row],[Date]],"ddd")</f>
        <v>Sat</v>
      </c>
      <c r="D409" s="6"/>
      <c r="E409" s="6"/>
      <c r="F409" s="6"/>
      <c r="G409" s="6"/>
      <c r="H409" s="24"/>
    </row>
    <row r="410" spans="1:8" x14ac:dyDescent="0.3">
      <c r="A410" s="147">
        <v>407</v>
      </c>
      <c r="B410" s="7"/>
      <c r="C410" s="7" t="str">
        <f>TEXT(Visits[[#This Row],[Date]],"ddd")</f>
        <v>Sat</v>
      </c>
      <c r="D410" s="6"/>
      <c r="E410" s="6"/>
      <c r="F410" s="6"/>
      <c r="G410" s="6"/>
      <c r="H410" s="24"/>
    </row>
    <row r="411" spans="1:8" x14ac:dyDescent="0.3">
      <c r="A411" s="147">
        <v>408</v>
      </c>
      <c r="B411" s="7"/>
      <c r="C411" s="7" t="str">
        <f>TEXT(Visits[[#This Row],[Date]],"ddd")</f>
        <v>Sat</v>
      </c>
      <c r="D411" s="6"/>
      <c r="E411" s="6"/>
      <c r="F411" s="6"/>
      <c r="G411" s="6"/>
      <c r="H411" s="24"/>
    </row>
    <row r="412" spans="1:8" x14ac:dyDescent="0.3">
      <c r="A412" s="147">
        <v>409</v>
      </c>
      <c r="B412" s="7"/>
      <c r="C412" s="7" t="str">
        <f>TEXT(Visits[[#This Row],[Date]],"ddd")</f>
        <v>Sat</v>
      </c>
      <c r="D412" s="6"/>
      <c r="E412" s="6"/>
      <c r="F412" s="6"/>
      <c r="G412" s="6"/>
      <c r="H412" s="24"/>
    </row>
    <row r="413" spans="1:8" x14ac:dyDescent="0.3">
      <c r="A413" s="147">
        <v>410</v>
      </c>
      <c r="B413" s="7"/>
      <c r="C413" s="7" t="str">
        <f>TEXT(Visits[[#This Row],[Date]],"ddd")</f>
        <v>Sat</v>
      </c>
      <c r="D413" s="6"/>
      <c r="E413" s="6"/>
      <c r="F413" s="6"/>
      <c r="G413" s="6"/>
      <c r="H413" s="24"/>
    </row>
    <row r="414" spans="1:8" x14ac:dyDescent="0.3">
      <c r="A414" s="147">
        <v>411</v>
      </c>
      <c r="B414" s="7"/>
      <c r="C414" s="7" t="str">
        <f>TEXT(Visits[[#This Row],[Date]],"ddd")</f>
        <v>Sat</v>
      </c>
      <c r="D414" s="6"/>
      <c r="E414" s="6"/>
      <c r="F414" s="6"/>
      <c r="G414" s="6"/>
      <c r="H414" s="24"/>
    </row>
    <row r="415" spans="1:8" x14ac:dyDescent="0.3">
      <c r="A415" s="147">
        <v>412</v>
      </c>
      <c r="B415" s="7"/>
      <c r="C415" s="7" t="str">
        <f>TEXT(Visits[[#This Row],[Date]],"ddd")</f>
        <v>Sat</v>
      </c>
      <c r="D415" s="6"/>
      <c r="E415" s="6"/>
      <c r="F415" s="6"/>
      <c r="G415" s="6"/>
      <c r="H415" s="24"/>
    </row>
    <row r="416" spans="1:8" x14ac:dyDescent="0.3">
      <c r="A416" s="147">
        <v>413</v>
      </c>
      <c r="B416" s="7"/>
      <c r="C416" s="7" t="str">
        <f>TEXT(Visits[[#This Row],[Date]],"ddd")</f>
        <v>Sat</v>
      </c>
      <c r="D416" s="6"/>
      <c r="E416" s="6"/>
      <c r="F416" s="6"/>
      <c r="G416" s="6"/>
      <c r="H416" s="24"/>
    </row>
    <row r="417" spans="1:8" x14ac:dyDescent="0.3">
      <c r="A417" s="147">
        <v>414</v>
      </c>
      <c r="B417" s="7"/>
      <c r="C417" s="7" t="str">
        <f>TEXT(Visits[[#This Row],[Date]],"ddd")</f>
        <v>Sat</v>
      </c>
      <c r="D417" s="6"/>
      <c r="E417" s="6"/>
      <c r="F417" s="6"/>
      <c r="G417" s="6"/>
      <c r="H417" s="24"/>
    </row>
    <row r="418" spans="1:8" x14ac:dyDescent="0.3">
      <c r="A418" s="147">
        <v>415</v>
      </c>
      <c r="B418" s="7"/>
      <c r="C418" s="7" t="str">
        <f>TEXT(Visits[[#This Row],[Date]],"ddd")</f>
        <v>Sat</v>
      </c>
      <c r="D418" s="6"/>
      <c r="E418" s="6"/>
      <c r="F418" s="6"/>
      <c r="G418" s="6"/>
      <c r="H418" s="24"/>
    </row>
    <row r="419" spans="1:8" x14ac:dyDescent="0.3">
      <c r="A419" s="147">
        <v>416</v>
      </c>
      <c r="B419" s="7"/>
      <c r="C419" s="7" t="str">
        <f>TEXT(Visits[[#This Row],[Date]],"ddd")</f>
        <v>Sat</v>
      </c>
      <c r="D419" s="6"/>
      <c r="E419" s="6"/>
      <c r="F419" s="6"/>
      <c r="G419" s="6"/>
      <c r="H419" s="24"/>
    </row>
    <row r="420" spans="1:8" x14ac:dyDescent="0.3">
      <c r="A420" s="147">
        <v>417</v>
      </c>
      <c r="B420" s="7"/>
      <c r="C420" s="7" t="str">
        <f>TEXT(Visits[[#This Row],[Date]],"ddd")</f>
        <v>Sat</v>
      </c>
      <c r="D420" s="6"/>
      <c r="E420" s="6"/>
      <c r="F420" s="6"/>
      <c r="G420" s="6"/>
      <c r="H420" s="24"/>
    </row>
    <row r="421" spans="1:8" x14ac:dyDescent="0.3">
      <c r="A421" s="147">
        <v>418</v>
      </c>
      <c r="B421" s="7"/>
      <c r="C421" s="7" t="str">
        <f>TEXT(Visits[[#This Row],[Date]],"ddd")</f>
        <v>Sat</v>
      </c>
      <c r="D421" s="6"/>
      <c r="E421" s="6"/>
      <c r="F421" s="6"/>
      <c r="G421" s="6"/>
      <c r="H421" s="24"/>
    </row>
    <row r="422" spans="1:8" x14ac:dyDescent="0.3">
      <c r="A422" s="147">
        <v>419</v>
      </c>
      <c r="B422" s="7"/>
      <c r="C422" s="7" t="str">
        <f>TEXT(Visits[[#This Row],[Date]],"ddd")</f>
        <v>Sat</v>
      </c>
      <c r="D422" s="6"/>
      <c r="E422" s="6"/>
      <c r="F422" s="6"/>
      <c r="G422" s="6"/>
      <c r="H422" s="24"/>
    </row>
    <row r="423" spans="1:8" x14ac:dyDescent="0.3">
      <c r="A423" s="147">
        <v>420</v>
      </c>
      <c r="B423" s="7"/>
      <c r="C423" s="7" t="str">
        <f>TEXT(Visits[[#This Row],[Date]],"ddd")</f>
        <v>Sat</v>
      </c>
      <c r="D423" s="6"/>
      <c r="E423" s="6"/>
      <c r="F423" s="6"/>
      <c r="G423" s="6"/>
      <c r="H423" s="24"/>
    </row>
    <row r="424" spans="1:8" x14ac:dyDescent="0.3">
      <c r="A424" s="147">
        <v>421</v>
      </c>
      <c r="B424" s="7"/>
      <c r="C424" s="7" t="str">
        <f>TEXT(Visits[[#This Row],[Date]],"ddd")</f>
        <v>Sat</v>
      </c>
      <c r="D424" s="6"/>
      <c r="E424" s="6"/>
      <c r="F424" s="6"/>
      <c r="G424" s="6"/>
      <c r="H424" s="24"/>
    </row>
    <row r="425" spans="1:8" x14ac:dyDescent="0.3">
      <c r="A425" s="147">
        <v>422</v>
      </c>
      <c r="B425" s="7"/>
      <c r="C425" s="7" t="str">
        <f>TEXT(Visits[[#This Row],[Date]],"ddd")</f>
        <v>Sat</v>
      </c>
      <c r="D425" s="6"/>
      <c r="E425" s="6"/>
      <c r="F425" s="6"/>
      <c r="G425" s="6"/>
      <c r="H425" s="24"/>
    </row>
    <row r="426" spans="1:8" x14ac:dyDescent="0.3">
      <c r="A426" s="147">
        <v>423</v>
      </c>
      <c r="B426" s="7"/>
      <c r="C426" s="7" t="str">
        <f>TEXT(Visits[[#This Row],[Date]],"ddd")</f>
        <v>Sat</v>
      </c>
      <c r="D426" s="6"/>
      <c r="E426" s="6"/>
      <c r="F426" s="6"/>
      <c r="G426" s="6"/>
      <c r="H426" s="24"/>
    </row>
    <row r="427" spans="1:8" x14ac:dyDescent="0.3">
      <c r="A427" s="147">
        <v>424</v>
      </c>
      <c r="B427" s="7"/>
      <c r="C427" s="7" t="str">
        <f>TEXT(Visits[[#This Row],[Date]],"ddd")</f>
        <v>Sat</v>
      </c>
      <c r="D427" s="6"/>
      <c r="E427" s="6"/>
      <c r="F427" s="6"/>
      <c r="G427" s="6"/>
      <c r="H427" s="24"/>
    </row>
    <row r="428" spans="1:8" x14ac:dyDescent="0.3">
      <c r="A428" s="147">
        <v>425</v>
      </c>
      <c r="B428" s="7"/>
      <c r="C428" s="7" t="str">
        <f>TEXT(Visits[[#This Row],[Date]],"ddd")</f>
        <v>Sat</v>
      </c>
      <c r="D428" s="6"/>
      <c r="E428" s="6"/>
      <c r="F428" s="6"/>
      <c r="G428" s="6"/>
      <c r="H428" s="24"/>
    </row>
    <row r="429" spans="1:8" x14ac:dyDescent="0.3">
      <c r="A429" s="147">
        <v>426</v>
      </c>
      <c r="B429" s="7"/>
      <c r="C429" s="7" t="str">
        <f>TEXT(Visits[[#This Row],[Date]],"ddd")</f>
        <v>Sat</v>
      </c>
      <c r="D429" s="6"/>
      <c r="E429" s="6"/>
      <c r="F429" s="6"/>
      <c r="G429" s="6"/>
      <c r="H429" s="24"/>
    </row>
    <row r="430" spans="1:8" x14ac:dyDescent="0.3">
      <c r="A430" s="147">
        <v>427</v>
      </c>
      <c r="B430" s="7"/>
      <c r="C430" s="7" t="str">
        <f>TEXT(Visits[[#This Row],[Date]],"ddd")</f>
        <v>Sat</v>
      </c>
      <c r="D430" s="6"/>
      <c r="E430" s="6"/>
      <c r="F430" s="6"/>
      <c r="G430" s="6"/>
      <c r="H430" s="24"/>
    </row>
    <row r="431" spans="1:8" x14ac:dyDescent="0.3">
      <c r="A431" s="147">
        <v>428</v>
      </c>
      <c r="B431" s="7"/>
      <c r="C431" s="7" t="str">
        <f>TEXT(Visits[[#This Row],[Date]],"ddd")</f>
        <v>Sat</v>
      </c>
      <c r="D431" s="6"/>
      <c r="E431" s="6"/>
      <c r="F431" s="6"/>
      <c r="G431" s="6"/>
      <c r="H431" s="24"/>
    </row>
    <row r="432" spans="1:8" x14ac:dyDescent="0.3">
      <c r="A432" s="147">
        <v>429</v>
      </c>
      <c r="B432" s="7"/>
      <c r="C432" s="7" t="str">
        <f>TEXT(Visits[[#This Row],[Date]],"ddd")</f>
        <v>Sat</v>
      </c>
      <c r="D432" s="6"/>
      <c r="E432" s="6"/>
      <c r="F432" s="6"/>
      <c r="G432" s="6"/>
      <c r="H432" s="24"/>
    </row>
    <row r="433" spans="1:8" x14ac:dyDescent="0.3">
      <c r="A433" s="147">
        <v>430</v>
      </c>
      <c r="B433" s="7"/>
      <c r="C433" s="7" t="str">
        <f>TEXT(Visits[[#This Row],[Date]],"ddd")</f>
        <v>Sat</v>
      </c>
      <c r="D433" s="6"/>
      <c r="E433" s="6"/>
      <c r="F433" s="6"/>
      <c r="G433" s="6"/>
      <c r="H433" s="24"/>
    </row>
    <row r="434" spans="1:8" x14ac:dyDescent="0.3">
      <c r="A434" s="147">
        <v>431</v>
      </c>
      <c r="B434" s="7"/>
      <c r="C434" s="7" t="str">
        <f>TEXT(Visits[[#This Row],[Date]],"ddd")</f>
        <v>Sat</v>
      </c>
      <c r="D434" s="6"/>
      <c r="E434" s="6"/>
      <c r="F434" s="6"/>
      <c r="G434" s="6"/>
      <c r="H434" s="24"/>
    </row>
    <row r="435" spans="1:8" x14ac:dyDescent="0.3">
      <c r="A435" s="147">
        <v>432</v>
      </c>
      <c r="B435" s="7"/>
      <c r="C435" s="7" t="str">
        <f>TEXT(Visits[[#This Row],[Date]],"ddd")</f>
        <v>Sat</v>
      </c>
      <c r="D435" s="6"/>
      <c r="E435" s="6"/>
      <c r="F435" s="6"/>
      <c r="G435" s="6"/>
      <c r="H435" s="24"/>
    </row>
    <row r="436" spans="1:8" x14ac:dyDescent="0.3">
      <c r="A436" s="147">
        <v>433</v>
      </c>
      <c r="B436" s="7"/>
      <c r="C436" s="7" t="str">
        <f>TEXT(Visits[[#This Row],[Date]],"ddd")</f>
        <v>Sat</v>
      </c>
      <c r="D436" s="6"/>
      <c r="E436" s="6"/>
      <c r="F436" s="6"/>
      <c r="G436" s="6"/>
      <c r="H436" s="24"/>
    </row>
    <row r="437" spans="1:8" x14ac:dyDescent="0.3">
      <c r="A437" s="147">
        <v>434</v>
      </c>
      <c r="B437" s="7"/>
      <c r="C437" s="7" t="str">
        <f>TEXT(Visits[[#This Row],[Date]],"ddd")</f>
        <v>Sat</v>
      </c>
      <c r="D437" s="6"/>
      <c r="E437" s="6"/>
      <c r="F437" s="6"/>
      <c r="G437" s="6"/>
      <c r="H437" s="24"/>
    </row>
    <row r="438" spans="1:8" x14ac:dyDescent="0.3">
      <c r="A438" s="147">
        <v>435</v>
      </c>
      <c r="B438" s="7"/>
      <c r="C438" s="7" t="str">
        <f>TEXT(Visits[[#This Row],[Date]],"ddd")</f>
        <v>Sat</v>
      </c>
      <c r="D438" s="6"/>
      <c r="E438" s="6"/>
      <c r="F438" s="6"/>
      <c r="G438" s="6"/>
      <c r="H438" s="24"/>
    </row>
    <row r="439" spans="1:8" x14ac:dyDescent="0.3">
      <c r="A439" s="147">
        <v>436</v>
      </c>
      <c r="B439" s="7"/>
      <c r="C439" s="7" t="str">
        <f>TEXT(Visits[[#This Row],[Date]],"ddd")</f>
        <v>Sat</v>
      </c>
      <c r="D439" s="6"/>
      <c r="E439" s="6"/>
      <c r="F439" s="6"/>
      <c r="G439" s="6"/>
      <c r="H439" s="24"/>
    </row>
    <row r="440" spans="1:8" x14ac:dyDescent="0.3">
      <c r="A440" s="147">
        <v>437</v>
      </c>
      <c r="B440" s="7"/>
      <c r="C440" s="7" t="str">
        <f>TEXT(Visits[[#This Row],[Date]],"ddd")</f>
        <v>Sat</v>
      </c>
      <c r="D440" s="6"/>
      <c r="E440" s="6"/>
      <c r="F440" s="6"/>
      <c r="G440" s="6"/>
      <c r="H440" s="24"/>
    </row>
    <row r="441" spans="1:8" x14ac:dyDescent="0.3">
      <c r="A441" s="147">
        <v>438</v>
      </c>
      <c r="B441" s="7"/>
      <c r="C441" s="7" t="str">
        <f>TEXT(Visits[[#This Row],[Date]],"ddd")</f>
        <v>Sat</v>
      </c>
      <c r="D441" s="6"/>
      <c r="E441" s="6"/>
      <c r="F441" s="6"/>
      <c r="G441" s="6"/>
      <c r="H441" s="24"/>
    </row>
    <row r="442" spans="1:8" x14ac:dyDescent="0.3">
      <c r="A442" s="147">
        <v>439</v>
      </c>
      <c r="B442" s="7"/>
      <c r="C442" s="7" t="str">
        <f>TEXT(Visits[[#This Row],[Date]],"ddd")</f>
        <v>Sat</v>
      </c>
      <c r="D442" s="6"/>
      <c r="E442" s="6"/>
      <c r="F442" s="6"/>
      <c r="G442" s="6"/>
      <c r="H442" s="24"/>
    </row>
    <row r="443" spans="1:8" x14ac:dyDescent="0.3">
      <c r="A443" s="147">
        <v>440</v>
      </c>
      <c r="B443" s="7"/>
      <c r="C443" s="7" t="str">
        <f>TEXT(Visits[[#This Row],[Date]],"ddd")</f>
        <v>Sat</v>
      </c>
      <c r="D443" s="6"/>
      <c r="E443" s="6"/>
      <c r="F443" s="6"/>
      <c r="G443" s="6"/>
      <c r="H443" s="24"/>
    </row>
    <row r="444" spans="1:8" x14ac:dyDescent="0.3">
      <c r="A444" s="147">
        <v>441</v>
      </c>
      <c r="B444" s="7"/>
      <c r="C444" s="7" t="str">
        <f>TEXT(Visits[[#This Row],[Date]],"ddd")</f>
        <v>Sat</v>
      </c>
      <c r="D444" s="6"/>
      <c r="E444" s="6"/>
      <c r="F444" s="6"/>
      <c r="G444" s="6"/>
      <c r="H444" s="24"/>
    </row>
    <row r="445" spans="1:8" x14ac:dyDescent="0.3">
      <c r="A445" s="147">
        <v>442</v>
      </c>
      <c r="B445" s="7"/>
      <c r="C445" s="7" t="str">
        <f>TEXT(Visits[[#This Row],[Date]],"ddd")</f>
        <v>Sat</v>
      </c>
      <c r="D445" s="6"/>
      <c r="E445" s="6"/>
      <c r="F445" s="6"/>
      <c r="G445" s="6"/>
      <c r="H445" s="24"/>
    </row>
    <row r="446" spans="1:8" x14ac:dyDescent="0.3">
      <c r="A446" s="147">
        <v>423</v>
      </c>
      <c r="B446" s="7"/>
      <c r="C446" s="7" t="str">
        <f>TEXT(Visits[[#This Row],[Date]],"ddd")</f>
        <v>Sat</v>
      </c>
      <c r="D446" s="6"/>
      <c r="E446" s="6"/>
      <c r="F446" s="6"/>
      <c r="G446" s="6"/>
      <c r="H446" s="24"/>
    </row>
    <row r="447" spans="1:8" x14ac:dyDescent="0.3">
      <c r="A447" s="147">
        <v>424</v>
      </c>
      <c r="B447" s="7"/>
      <c r="C447" s="7" t="str">
        <f>TEXT(Visits[[#This Row],[Date]],"ddd")</f>
        <v>Sat</v>
      </c>
      <c r="D447" s="6"/>
      <c r="E447" s="6"/>
      <c r="F447" s="6"/>
      <c r="G447" s="6"/>
      <c r="H447" s="24"/>
    </row>
    <row r="448" spans="1:8" x14ac:dyDescent="0.3">
      <c r="A448" s="147">
        <v>425</v>
      </c>
      <c r="B448" s="7"/>
      <c r="C448" s="7" t="str">
        <f>TEXT(Visits[[#This Row],[Date]],"ddd")</f>
        <v>Sat</v>
      </c>
      <c r="D448" s="6"/>
      <c r="E448" s="6"/>
      <c r="F448" s="6"/>
      <c r="G448" s="6"/>
      <c r="H448" s="24"/>
    </row>
    <row r="449" spans="1:8" x14ac:dyDescent="0.3">
      <c r="A449" s="147">
        <v>426</v>
      </c>
      <c r="B449" s="7"/>
      <c r="C449" s="7" t="str">
        <f>TEXT(Visits[[#This Row],[Date]],"ddd")</f>
        <v>Sat</v>
      </c>
      <c r="D449" s="6"/>
      <c r="E449" s="6"/>
      <c r="F449" s="6"/>
      <c r="G449" s="6"/>
      <c r="H449" s="24"/>
    </row>
    <row r="450" spans="1:8" x14ac:dyDescent="0.3">
      <c r="A450" s="147">
        <v>427</v>
      </c>
      <c r="B450" s="7"/>
      <c r="C450" s="7" t="str">
        <f>TEXT(Visits[[#This Row],[Date]],"ddd")</f>
        <v>Sat</v>
      </c>
      <c r="D450" s="6"/>
      <c r="E450" s="6"/>
      <c r="F450" s="6"/>
      <c r="G450" s="6"/>
      <c r="H450" s="24"/>
    </row>
    <row r="451" spans="1:8" x14ac:dyDescent="0.3">
      <c r="A451" s="147">
        <v>428</v>
      </c>
      <c r="B451" s="7"/>
      <c r="C451" s="7" t="str">
        <f>TEXT(Visits[[#This Row],[Date]],"ddd")</f>
        <v>Sat</v>
      </c>
      <c r="D451" s="6"/>
      <c r="E451" s="6"/>
      <c r="F451" s="6"/>
      <c r="G451" s="6"/>
      <c r="H451" s="24"/>
    </row>
    <row r="452" spans="1:8" x14ac:dyDescent="0.3">
      <c r="A452" s="147">
        <v>429</v>
      </c>
      <c r="B452" s="7"/>
      <c r="C452" s="7" t="str">
        <f>TEXT(Visits[[#This Row],[Date]],"ddd")</f>
        <v>Sat</v>
      </c>
      <c r="D452" s="6"/>
      <c r="E452" s="6"/>
      <c r="F452" s="6"/>
      <c r="G452" s="6"/>
      <c r="H452" s="24"/>
    </row>
    <row r="453" spans="1:8" x14ac:dyDescent="0.3">
      <c r="A453" s="147">
        <v>430</v>
      </c>
      <c r="B453" s="7"/>
      <c r="C453" s="7" t="str">
        <f>TEXT(Visits[[#This Row],[Date]],"ddd")</f>
        <v>Sat</v>
      </c>
      <c r="D453" s="6"/>
      <c r="E453" s="6"/>
      <c r="F453" s="6"/>
      <c r="G453" s="6"/>
      <c r="H453" s="24"/>
    </row>
    <row r="454" spans="1:8" x14ac:dyDescent="0.3">
      <c r="A454" s="147">
        <v>431</v>
      </c>
      <c r="B454" s="7"/>
      <c r="C454" s="7" t="str">
        <f>TEXT(Visits[[#This Row],[Date]],"ddd")</f>
        <v>Sat</v>
      </c>
      <c r="D454" s="6"/>
      <c r="E454" s="6"/>
      <c r="F454" s="6"/>
      <c r="G454" s="6"/>
      <c r="H454" s="24"/>
    </row>
    <row r="455" spans="1:8" x14ac:dyDescent="0.3">
      <c r="A455" s="147">
        <v>432</v>
      </c>
      <c r="B455" s="7"/>
      <c r="C455" s="7" t="str">
        <f>TEXT(Visits[[#This Row],[Date]],"ddd")</f>
        <v>Sat</v>
      </c>
      <c r="D455" s="6"/>
      <c r="E455" s="6"/>
      <c r="F455" s="6"/>
      <c r="G455" s="6"/>
      <c r="H455" s="24"/>
    </row>
    <row r="456" spans="1:8" x14ac:dyDescent="0.3">
      <c r="A456" s="147">
        <v>433</v>
      </c>
      <c r="B456" s="7"/>
      <c r="C456" s="7" t="str">
        <f>TEXT(Visits[[#This Row],[Date]],"ddd")</f>
        <v>Sat</v>
      </c>
      <c r="D456" s="6"/>
      <c r="E456" s="6"/>
      <c r="F456" s="6"/>
      <c r="G456" s="6"/>
      <c r="H456" s="24"/>
    </row>
    <row r="457" spans="1:8" x14ac:dyDescent="0.3">
      <c r="A457" s="147">
        <v>434</v>
      </c>
      <c r="B457" s="7"/>
      <c r="C457" s="7" t="str">
        <f>TEXT(Visits[[#This Row],[Date]],"ddd")</f>
        <v>Sat</v>
      </c>
      <c r="D457" s="6"/>
      <c r="E457" s="6"/>
      <c r="F457" s="6"/>
      <c r="G457" s="6"/>
      <c r="H457" s="24"/>
    </row>
    <row r="458" spans="1:8" x14ac:dyDescent="0.3">
      <c r="A458" s="147">
        <v>435</v>
      </c>
      <c r="B458" s="7"/>
      <c r="C458" s="7" t="str">
        <f>TEXT(Visits[[#This Row],[Date]],"ddd")</f>
        <v>Sat</v>
      </c>
      <c r="D458" s="6"/>
      <c r="E458" s="6"/>
      <c r="F458" s="6"/>
      <c r="G458" s="6"/>
      <c r="H458" s="24"/>
    </row>
    <row r="459" spans="1:8" x14ac:dyDescent="0.3">
      <c r="A459" s="147">
        <v>436</v>
      </c>
      <c r="B459" s="7"/>
      <c r="C459" s="7" t="str">
        <f>TEXT(Visits[[#This Row],[Date]],"ddd")</f>
        <v>Sat</v>
      </c>
      <c r="D459" s="6"/>
      <c r="E459" s="6"/>
      <c r="F459" s="6"/>
      <c r="G459" s="6"/>
      <c r="H459" s="24"/>
    </row>
    <row r="460" spans="1:8" x14ac:dyDescent="0.3">
      <c r="A460" s="147">
        <v>437</v>
      </c>
      <c r="B460" s="7"/>
      <c r="C460" s="7" t="str">
        <f>TEXT(Visits[[#This Row],[Date]],"ddd")</f>
        <v>Sat</v>
      </c>
      <c r="D460" s="6"/>
      <c r="E460" s="6"/>
      <c r="F460" s="6"/>
      <c r="G460" s="6"/>
      <c r="H460" s="24"/>
    </row>
    <row r="461" spans="1:8" x14ac:dyDescent="0.3">
      <c r="A461" s="147">
        <v>438</v>
      </c>
      <c r="B461" s="7"/>
      <c r="C461" s="7" t="str">
        <f>TEXT(Visits[[#This Row],[Date]],"ddd")</f>
        <v>Sat</v>
      </c>
      <c r="D461" s="6"/>
      <c r="E461" s="6"/>
      <c r="F461" s="6"/>
      <c r="G461" s="6"/>
      <c r="H461" s="24"/>
    </row>
    <row r="462" spans="1:8" x14ac:dyDescent="0.3">
      <c r="A462" s="147">
        <v>439</v>
      </c>
      <c r="B462" s="7"/>
      <c r="C462" s="7" t="str">
        <f>TEXT(Visits[[#This Row],[Date]],"ddd")</f>
        <v>Sat</v>
      </c>
      <c r="D462" s="6"/>
      <c r="E462" s="6"/>
      <c r="F462" s="6"/>
      <c r="G462" s="6"/>
      <c r="H462" s="24"/>
    </row>
    <row r="463" spans="1:8" x14ac:dyDescent="0.3">
      <c r="A463" s="147">
        <v>440</v>
      </c>
      <c r="B463" s="7"/>
      <c r="C463" s="7" t="str">
        <f>TEXT(Visits[[#This Row],[Date]],"ddd")</f>
        <v>Sat</v>
      </c>
      <c r="D463" s="6"/>
      <c r="E463" s="6"/>
      <c r="F463" s="6"/>
      <c r="G463" s="6"/>
      <c r="H463" s="24"/>
    </row>
    <row r="464" spans="1:8" x14ac:dyDescent="0.3">
      <c r="A464" s="147">
        <v>441</v>
      </c>
      <c r="B464" s="7"/>
      <c r="C464" s="7" t="str">
        <f>TEXT(Visits[[#This Row],[Date]],"ddd")</f>
        <v>Sat</v>
      </c>
      <c r="D464" s="6"/>
      <c r="E464" s="6"/>
      <c r="F464" s="6"/>
      <c r="G464" s="6"/>
      <c r="H464" s="24"/>
    </row>
    <row r="465" spans="1:8" x14ac:dyDescent="0.3">
      <c r="A465" s="147">
        <v>442</v>
      </c>
      <c r="B465" s="7"/>
      <c r="C465" s="7" t="str">
        <f>TEXT(Visits[[#This Row],[Date]],"ddd")</f>
        <v>Sat</v>
      </c>
      <c r="D465" s="6"/>
      <c r="E465" s="6"/>
      <c r="F465" s="6"/>
      <c r="G465" s="6"/>
      <c r="H465" s="24"/>
    </row>
    <row r="466" spans="1:8" x14ac:dyDescent="0.3">
      <c r="A466" s="147">
        <v>443</v>
      </c>
      <c r="B466" s="7"/>
      <c r="C466" s="7" t="str">
        <f>TEXT(Visits[[#This Row],[Date]],"ddd")</f>
        <v>Sat</v>
      </c>
      <c r="D466" s="6"/>
      <c r="E466" s="6"/>
      <c r="F466" s="6"/>
      <c r="G466" s="6"/>
      <c r="H466" s="24"/>
    </row>
    <row r="467" spans="1:8" x14ac:dyDescent="0.3">
      <c r="A467" s="147">
        <v>444</v>
      </c>
      <c r="B467" s="7"/>
      <c r="C467" s="7" t="str">
        <f>TEXT(Visits[[#This Row],[Date]],"ddd")</f>
        <v>Sat</v>
      </c>
      <c r="D467" s="6"/>
      <c r="E467" s="6"/>
      <c r="F467" s="6"/>
      <c r="G467" s="6"/>
      <c r="H467" s="24"/>
    </row>
    <row r="468" spans="1:8" x14ac:dyDescent="0.3">
      <c r="A468" s="147">
        <v>445</v>
      </c>
      <c r="B468" s="7"/>
      <c r="C468" s="7" t="str">
        <f>TEXT(Visits[[#This Row],[Date]],"ddd")</f>
        <v>Sat</v>
      </c>
      <c r="D468" s="6"/>
      <c r="E468" s="6"/>
      <c r="F468" s="6"/>
      <c r="G468" s="6"/>
      <c r="H468" s="24"/>
    </row>
    <row r="469" spans="1:8" x14ac:dyDescent="0.3">
      <c r="A469" s="147">
        <v>446</v>
      </c>
      <c r="B469" s="7"/>
      <c r="C469" s="7" t="str">
        <f>TEXT(Visits[[#This Row],[Date]],"ddd")</f>
        <v>Sat</v>
      </c>
      <c r="D469" s="6"/>
      <c r="E469" s="6"/>
      <c r="F469" s="6"/>
      <c r="G469" s="6"/>
      <c r="H469" s="24"/>
    </row>
    <row r="470" spans="1:8" x14ac:dyDescent="0.3">
      <c r="A470" s="147">
        <v>447</v>
      </c>
      <c r="B470" s="7"/>
      <c r="C470" s="7" t="str">
        <f>TEXT(Visits[[#This Row],[Date]],"ddd")</f>
        <v>Sat</v>
      </c>
      <c r="D470" s="6"/>
      <c r="E470" s="6"/>
      <c r="F470" s="6"/>
      <c r="G470" s="6"/>
      <c r="H470" s="24"/>
    </row>
    <row r="471" spans="1:8" x14ac:dyDescent="0.3">
      <c r="A471" s="147">
        <v>448</v>
      </c>
      <c r="B471" s="7"/>
      <c r="C471" s="7" t="str">
        <f>TEXT(Visits[[#This Row],[Date]],"ddd")</f>
        <v>Sat</v>
      </c>
      <c r="D471" s="6"/>
      <c r="E471" s="6"/>
      <c r="F471" s="6"/>
      <c r="G471" s="6"/>
      <c r="H471" s="24"/>
    </row>
    <row r="472" spans="1:8" x14ac:dyDescent="0.3">
      <c r="A472" s="147">
        <v>449</v>
      </c>
      <c r="B472" s="7"/>
      <c r="C472" s="7" t="str">
        <f>TEXT(Visits[[#This Row],[Date]],"ddd")</f>
        <v>Sat</v>
      </c>
      <c r="D472" s="6"/>
      <c r="E472" s="6"/>
      <c r="F472" s="6"/>
      <c r="G472" s="6"/>
      <c r="H472" s="24"/>
    </row>
    <row r="473" spans="1:8" x14ac:dyDescent="0.3">
      <c r="A473" s="147">
        <v>450</v>
      </c>
      <c r="B473" s="7"/>
      <c r="C473" s="7" t="str">
        <f>TEXT(Visits[[#This Row],[Date]],"ddd")</f>
        <v>Sat</v>
      </c>
      <c r="D473" s="6"/>
      <c r="E473" s="6"/>
      <c r="F473" s="6"/>
      <c r="G473" s="6"/>
      <c r="H473" s="24"/>
    </row>
    <row r="474" spans="1:8" x14ac:dyDescent="0.3">
      <c r="A474" s="147">
        <v>451</v>
      </c>
      <c r="B474" s="7"/>
      <c r="C474" s="7" t="str">
        <f>TEXT(Visits[[#This Row],[Date]],"ddd")</f>
        <v>Sat</v>
      </c>
      <c r="D474" s="6"/>
      <c r="E474" s="6"/>
      <c r="F474" s="6"/>
      <c r="G474" s="6"/>
      <c r="H474" s="24"/>
    </row>
    <row r="475" spans="1:8" x14ac:dyDescent="0.3">
      <c r="A475" s="147">
        <v>452</v>
      </c>
      <c r="B475" s="7"/>
      <c r="C475" s="7" t="str">
        <f>TEXT(Visits[[#This Row],[Date]],"ddd")</f>
        <v>Sat</v>
      </c>
      <c r="D475" s="6"/>
      <c r="E475" s="6"/>
      <c r="F475" s="6"/>
      <c r="G475" s="6"/>
      <c r="H475" s="24"/>
    </row>
    <row r="476" spans="1:8" x14ac:dyDescent="0.3">
      <c r="A476" s="147">
        <v>453</v>
      </c>
      <c r="B476" s="7"/>
      <c r="C476" s="7" t="str">
        <f>TEXT(Visits[[#This Row],[Date]],"ddd")</f>
        <v>Sat</v>
      </c>
      <c r="D476" s="6"/>
      <c r="E476" s="6"/>
      <c r="F476" s="6"/>
      <c r="G476" s="6"/>
      <c r="H476" s="24"/>
    </row>
    <row r="477" spans="1:8" x14ac:dyDescent="0.3">
      <c r="A477" s="147">
        <v>454</v>
      </c>
      <c r="B477" s="7"/>
      <c r="C477" s="7" t="str">
        <f>TEXT(Visits[[#This Row],[Date]],"ddd")</f>
        <v>Sat</v>
      </c>
      <c r="D477" s="6"/>
      <c r="E477" s="6"/>
      <c r="F477" s="6"/>
      <c r="G477" s="6"/>
      <c r="H477" s="24"/>
    </row>
    <row r="478" spans="1:8" x14ac:dyDescent="0.3">
      <c r="A478" s="147">
        <v>455</v>
      </c>
      <c r="B478" s="7"/>
      <c r="C478" s="7" t="str">
        <f>TEXT(Visits[[#This Row],[Date]],"ddd")</f>
        <v>Sat</v>
      </c>
      <c r="D478" s="6"/>
      <c r="E478" s="6"/>
      <c r="F478" s="6"/>
      <c r="G478" s="6"/>
      <c r="H478" s="24"/>
    </row>
    <row r="479" spans="1:8" x14ac:dyDescent="0.3">
      <c r="A479" s="147">
        <v>456</v>
      </c>
      <c r="B479" s="7"/>
      <c r="C479" s="7" t="str">
        <f>TEXT(Visits[[#This Row],[Date]],"ddd")</f>
        <v>Sat</v>
      </c>
      <c r="D479" s="6"/>
      <c r="E479" s="6"/>
      <c r="F479" s="6"/>
      <c r="G479" s="6"/>
      <c r="H479" s="24"/>
    </row>
    <row r="480" spans="1:8" x14ac:dyDescent="0.3">
      <c r="A480" s="147">
        <v>457</v>
      </c>
      <c r="B480" s="7"/>
      <c r="C480" s="7" t="str">
        <f>TEXT(Visits[[#This Row],[Date]],"ddd")</f>
        <v>Sat</v>
      </c>
      <c r="D480" s="6"/>
      <c r="E480" s="6"/>
      <c r="F480" s="6"/>
      <c r="G480" s="6"/>
      <c r="H480" s="24"/>
    </row>
    <row r="481" spans="1:8" x14ac:dyDescent="0.3">
      <c r="A481" s="147">
        <v>458</v>
      </c>
      <c r="B481" s="7"/>
      <c r="C481" s="7" t="str">
        <f>TEXT(Visits[[#This Row],[Date]],"ddd")</f>
        <v>Sat</v>
      </c>
      <c r="D481" s="6"/>
      <c r="E481" s="6"/>
      <c r="F481" s="6"/>
      <c r="G481" s="6"/>
      <c r="H481" s="24"/>
    </row>
    <row r="482" spans="1:8" x14ac:dyDescent="0.3">
      <c r="A482" s="147">
        <v>459</v>
      </c>
      <c r="B482" s="7"/>
      <c r="C482" s="7" t="str">
        <f>TEXT(Visits[[#This Row],[Date]],"ddd")</f>
        <v>Sat</v>
      </c>
      <c r="D482" s="6"/>
      <c r="E482" s="6"/>
      <c r="F482" s="6"/>
      <c r="G482" s="6"/>
      <c r="H482" s="24"/>
    </row>
    <row r="483" spans="1:8" x14ac:dyDescent="0.3">
      <c r="A483" s="147">
        <v>460</v>
      </c>
      <c r="B483" s="7"/>
      <c r="C483" s="7" t="str">
        <f>TEXT(Visits[[#This Row],[Date]],"ddd")</f>
        <v>Sat</v>
      </c>
      <c r="D483" s="6"/>
      <c r="E483" s="6"/>
      <c r="F483" s="6"/>
      <c r="G483" s="6"/>
      <c r="H483" s="24"/>
    </row>
    <row r="484" spans="1:8" x14ac:dyDescent="0.3">
      <c r="A484" s="147">
        <v>461</v>
      </c>
      <c r="B484" s="7"/>
      <c r="C484" s="7" t="str">
        <f>TEXT(Visits[[#This Row],[Date]],"ddd")</f>
        <v>Sat</v>
      </c>
      <c r="D484" s="6"/>
      <c r="E484" s="6"/>
      <c r="F484" s="6"/>
      <c r="G484" s="6"/>
      <c r="H484" s="24"/>
    </row>
    <row r="485" spans="1:8" x14ac:dyDescent="0.3">
      <c r="A485" s="147">
        <v>462</v>
      </c>
      <c r="B485" s="7"/>
      <c r="C485" s="7" t="str">
        <f>TEXT(Visits[[#This Row],[Date]],"ddd")</f>
        <v>Sat</v>
      </c>
      <c r="D485" s="6"/>
      <c r="E485" s="6"/>
      <c r="F485" s="6"/>
      <c r="G485" s="6"/>
      <c r="H485" s="24"/>
    </row>
    <row r="486" spans="1:8" x14ac:dyDescent="0.3">
      <c r="A486" s="147">
        <v>463</v>
      </c>
      <c r="B486" s="7"/>
      <c r="C486" s="7" t="str">
        <f>TEXT(Visits[[#This Row],[Date]],"ddd")</f>
        <v>Sat</v>
      </c>
      <c r="D486" s="6"/>
      <c r="E486" s="6"/>
      <c r="F486" s="6"/>
      <c r="G486" s="6"/>
      <c r="H486" s="24"/>
    </row>
    <row r="487" spans="1:8" x14ac:dyDescent="0.3">
      <c r="A487" s="147">
        <v>464</v>
      </c>
      <c r="B487" s="7"/>
      <c r="C487" s="7" t="str">
        <f>TEXT(Visits[[#This Row],[Date]],"ddd")</f>
        <v>Sat</v>
      </c>
      <c r="D487" s="6"/>
      <c r="E487" s="6"/>
      <c r="F487" s="6"/>
      <c r="G487" s="6"/>
      <c r="H487" s="24"/>
    </row>
    <row r="488" spans="1:8" x14ac:dyDescent="0.3">
      <c r="A488" s="147">
        <v>465</v>
      </c>
      <c r="B488" s="7"/>
      <c r="C488" s="7" t="str">
        <f>TEXT(Visits[[#This Row],[Date]],"ddd")</f>
        <v>Sat</v>
      </c>
      <c r="D488" s="6"/>
      <c r="E488" s="6"/>
      <c r="F488" s="6"/>
      <c r="G488" s="6"/>
      <c r="H488" s="24"/>
    </row>
    <row r="489" spans="1:8" x14ac:dyDescent="0.3">
      <c r="A489" s="147">
        <v>466</v>
      </c>
      <c r="B489" s="7"/>
      <c r="C489" s="7" t="str">
        <f>TEXT(Visits[[#This Row],[Date]],"ddd")</f>
        <v>Sat</v>
      </c>
      <c r="D489" s="6"/>
      <c r="E489" s="6"/>
      <c r="F489" s="6"/>
      <c r="G489" s="6"/>
      <c r="H489" s="24"/>
    </row>
    <row r="490" spans="1:8" x14ac:dyDescent="0.3">
      <c r="A490" s="147">
        <v>467</v>
      </c>
      <c r="B490" s="7"/>
      <c r="C490" s="7" t="str">
        <f>TEXT(Visits[[#This Row],[Date]],"ddd")</f>
        <v>Sat</v>
      </c>
      <c r="D490" s="6"/>
      <c r="E490" s="6"/>
      <c r="F490" s="6"/>
      <c r="G490" s="6"/>
      <c r="H490" s="24"/>
    </row>
    <row r="491" spans="1:8" x14ac:dyDescent="0.3">
      <c r="A491" s="147">
        <v>468</v>
      </c>
      <c r="B491" s="7"/>
      <c r="C491" s="7" t="str">
        <f>TEXT(Visits[[#This Row],[Date]],"ddd")</f>
        <v>Sat</v>
      </c>
      <c r="D491" s="6"/>
      <c r="E491" s="6"/>
      <c r="F491" s="6"/>
      <c r="G491" s="6"/>
      <c r="H491" s="24"/>
    </row>
    <row r="492" spans="1:8" x14ac:dyDescent="0.3">
      <c r="A492" s="147">
        <v>469</v>
      </c>
      <c r="B492" s="7"/>
      <c r="C492" s="7" t="str">
        <f>TEXT(Visits[[#This Row],[Date]],"ddd")</f>
        <v>Sat</v>
      </c>
      <c r="D492" s="6"/>
      <c r="E492" s="6"/>
      <c r="F492" s="6"/>
      <c r="G492" s="6"/>
      <c r="H492" s="24"/>
    </row>
    <row r="493" spans="1:8" x14ac:dyDescent="0.3">
      <c r="A493" s="147">
        <v>470</v>
      </c>
      <c r="B493" s="7"/>
      <c r="C493" s="7" t="str">
        <f>TEXT(Visits[[#This Row],[Date]],"ddd")</f>
        <v>Sat</v>
      </c>
      <c r="D493" s="6"/>
      <c r="E493" s="6"/>
      <c r="F493" s="6"/>
      <c r="G493" s="6"/>
      <c r="H493" s="24"/>
    </row>
    <row r="494" spans="1:8" x14ac:dyDescent="0.3">
      <c r="A494" s="147">
        <v>471</v>
      </c>
      <c r="B494" s="7"/>
      <c r="C494" s="7" t="str">
        <f>TEXT(Visits[[#This Row],[Date]],"ddd")</f>
        <v>Sat</v>
      </c>
      <c r="D494" s="6"/>
      <c r="E494" s="6"/>
      <c r="F494" s="6"/>
      <c r="G494" s="6"/>
      <c r="H494" s="24"/>
    </row>
    <row r="495" spans="1:8" x14ac:dyDescent="0.3">
      <c r="A495" s="147">
        <v>472</v>
      </c>
      <c r="B495" s="7"/>
      <c r="C495" s="7" t="str">
        <f>TEXT(Visits[[#This Row],[Date]],"ddd")</f>
        <v>Sat</v>
      </c>
      <c r="D495" s="6"/>
      <c r="E495" s="6"/>
      <c r="F495" s="6"/>
      <c r="G495" s="6"/>
      <c r="H495" s="24"/>
    </row>
    <row r="496" spans="1:8" x14ac:dyDescent="0.3">
      <c r="A496" s="147">
        <v>473</v>
      </c>
      <c r="B496" s="7"/>
      <c r="C496" s="7" t="str">
        <f>TEXT(Visits[[#This Row],[Date]],"ddd")</f>
        <v>Sat</v>
      </c>
      <c r="D496" s="6"/>
      <c r="E496" s="6"/>
      <c r="F496" s="6"/>
      <c r="G496" s="6"/>
      <c r="H496" s="24"/>
    </row>
    <row r="497" spans="1:8" x14ac:dyDescent="0.3">
      <c r="A497" s="147">
        <v>474</v>
      </c>
      <c r="B497" s="7"/>
      <c r="C497" s="7" t="str">
        <f>TEXT(Visits[[#This Row],[Date]],"ddd")</f>
        <v>Sat</v>
      </c>
      <c r="D497" s="6"/>
      <c r="E497" s="6"/>
      <c r="F497" s="6"/>
      <c r="G497" s="6"/>
      <c r="H497" s="24"/>
    </row>
    <row r="498" spans="1:8" x14ac:dyDescent="0.3">
      <c r="A498" s="147">
        <v>475</v>
      </c>
      <c r="B498" s="7"/>
      <c r="C498" s="7" t="str">
        <f>TEXT(Visits[[#This Row],[Date]],"ddd")</f>
        <v>Sat</v>
      </c>
      <c r="D498" s="6"/>
      <c r="E498" s="6"/>
      <c r="F498" s="6"/>
      <c r="G498" s="6"/>
      <c r="H498" s="24"/>
    </row>
    <row r="499" spans="1:8" x14ac:dyDescent="0.3">
      <c r="A499" s="147">
        <v>476</v>
      </c>
      <c r="B499" s="7"/>
      <c r="C499" s="7" t="str">
        <f>TEXT(Visits[[#This Row],[Date]],"ddd")</f>
        <v>Sat</v>
      </c>
      <c r="D499" s="6"/>
      <c r="E499" s="6"/>
      <c r="F499" s="6"/>
      <c r="G499" s="6"/>
      <c r="H499" s="24"/>
    </row>
    <row r="500" spans="1:8" x14ac:dyDescent="0.3">
      <c r="A500" s="147">
        <v>477</v>
      </c>
      <c r="B500" s="7"/>
      <c r="C500" s="7" t="str">
        <f>TEXT(Visits[[#This Row],[Date]],"ddd")</f>
        <v>Sat</v>
      </c>
      <c r="D500" s="6"/>
      <c r="E500" s="6"/>
      <c r="F500" s="6"/>
      <c r="G500" s="6"/>
      <c r="H500" s="24"/>
    </row>
    <row r="501" spans="1:8" x14ac:dyDescent="0.3">
      <c r="A501" s="147">
        <v>478</v>
      </c>
      <c r="B501" s="7"/>
      <c r="C501" s="7" t="str">
        <f>TEXT(Visits[[#This Row],[Date]],"ddd")</f>
        <v>Sat</v>
      </c>
      <c r="D501" s="6"/>
      <c r="E501" s="6"/>
      <c r="F501" s="6"/>
      <c r="G501" s="6"/>
      <c r="H501" s="24"/>
    </row>
    <row r="502" spans="1:8" x14ac:dyDescent="0.3">
      <c r="A502" s="147">
        <v>479</v>
      </c>
      <c r="B502" s="7"/>
      <c r="C502" s="7" t="str">
        <f>TEXT(Visits[[#This Row],[Date]],"ddd")</f>
        <v>Sat</v>
      </c>
      <c r="D502" s="6"/>
      <c r="E502" s="6"/>
      <c r="F502" s="6"/>
      <c r="G502" s="6"/>
      <c r="H502" s="24"/>
    </row>
    <row r="503" spans="1:8" x14ac:dyDescent="0.3">
      <c r="A503" s="147">
        <v>480</v>
      </c>
      <c r="B503" s="7"/>
      <c r="C503" s="7" t="str">
        <f>TEXT(Visits[[#This Row],[Date]],"ddd")</f>
        <v>Sat</v>
      </c>
      <c r="D503" s="6"/>
      <c r="E503" s="6"/>
      <c r="F503" s="6"/>
      <c r="G503" s="6"/>
      <c r="H503" s="24"/>
    </row>
    <row r="504" spans="1:8" x14ac:dyDescent="0.3">
      <c r="A504" s="147">
        <v>481</v>
      </c>
      <c r="B504" s="7"/>
      <c r="C504" s="7" t="str">
        <f>TEXT(Visits[[#This Row],[Date]],"ddd")</f>
        <v>Sat</v>
      </c>
      <c r="D504" s="6"/>
      <c r="E504" s="6"/>
      <c r="F504" s="6"/>
      <c r="G504" s="6"/>
      <c r="H504" s="24"/>
    </row>
    <row r="505" spans="1:8" x14ac:dyDescent="0.3">
      <c r="A505" s="147">
        <v>482</v>
      </c>
      <c r="B505" s="7"/>
      <c r="C505" s="7" t="str">
        <f>TEXT(Visits[[#This Row],[Date]],"ddd")</f>
        <v>Sat</v>
      </c>
      <c r="D505" s="6"/>
      <c r="E505" s="6"/>
      <c r="F505" s="6"/>
      <c r="G505" s="6"/>
      <c r="H505" s="24"/>
    </row>
    <row r="506" spans="1:8" x14ac:dyDescent="0.3">
      <c r="A506" s="147">
        <v>483</v>
      </c>
      <c r="B506" s="7"/>
      <c r="C506" s="7" t="str">
        <f>TEXT(Visits[[#This Row],[Date]],"ddd")</f>
        <v>Sat</v>
      </c>
      <c r="D506" s="6"/>
      <c r="E506" s="6"/>
      <c r="F506" s="6"/>
      <c r="G506" s="6"/>
      <c r="H506" s="24"/>
    </row>
    <row r="507" spans="1:8" x14ac:dyDescent="0.3">
      <c r="A507" s="147">
        <v>484</v>
      </c>
      <c r="B507" s="7"/>
      <c r="C507" s="7" t="str">
        <f>TEXT(Visits[[#This Row],[Date]],"ddd")</f>
        <v>Sat</v>
      </c>
      <c r="D507" s="6"/>
      <c r="E507" s="6"/>
      <c r="F507" s="6"/>
      <c r="G507" s="6"/>
      <c r="H507" s="24"/>
    </row>
    <row r="508" spans="1:8" x14ac:dyDescent="0.3">
      <c r="A508" s="147">
        <v>485</v>
      </c>
      <c r="B508" s="7"/>
      <c r="C508" s="7" t="str">
        <f>TEXT(Visits[[#This Row],[Date]],"ddd")</f>
        <v>Sat</v>
      </c>
      <c r="D508" s="6"/>
      <c r="E508" s="6"/>
      <c r="F508" s="6"/>
      <c r="G508" s="6"/>
      <c r="H508" s="24"/>
    </row>
    <row r="509" spans="1:8" x14ac:dyDescent="0.3">
      <c r="A509" s="147">
        <v>486</v>
      </c>
      <c r="B509" s="7"/>
      <c r="C509" s="7" t="str">
        <f>TEXT(Visits[[#This Row],[Date]],"ddd")</f>
        <v>Sat</v>
      </c>
      <c r="D509" s="6"/>
      <c r="E509" s="6"/>
      <c r="F509" s="6"/>
      <c r="G509" s="6"/>
      <c r="H509" s="24"/>
    </row>
    <row r="510" spans="1:8" x14ac:dyDescent="0.3">
      <c r="A510" s="147">
        <v>487</v>
      </c>
      <c r="B510" s="7"/>
      <c r="C510" s="7" t="str">
        <f>TEXT(Visits[[#This Row],[Date]],"ddd")</f>
        <v>Sat</v>
      </c>
      <c r="D510" s="6"/>
      <c r="E510" s="6"/>
      <c r="F510" s="6"/>
      <c r="G510" s="6"/>
      <c r="H510" s="24"/>
    </row>
    <row r="511" spans="1:8" x14ac:dyDescent="0.3">
      <c r="A511" s="147">
        <v>488</v>
      </c>
      <c r="B511" s="7"/>
      <c r="C511" s="7" t="str">
        <f>TEXT(Visits[[#This Row],[Date]],"ddd")</f>
        <v>Sat</v>
      </c>
      <c r="D511" s="6"/>
      <c r="E511" s="6"/>
      <c r="F511" s="6"/>
      <c r="G511" s="6"/>
      <c r="H511" s="24"/>
    </row>
    <row r="512" spans="1:8" x14ac:dyDescent="0.3">
      <c r="A512" s="147">
        <v>489</v>
      </c>
      <c r="B512" s="7"/>
      <c r="C512" s="7" t="str">
        <f>TEXT(Visits[[#This Row],[Date]],"ddd")</f>
        <v>Sat</v>
      </c>
      <c r="D512" s="6"/>
      <c r="E512" s="6"/>
      <c r="F512" s="6"/>
      <c r="G512" s="6"/>
      <c r="H512" s="24"/>
    </row>
    <row r="513" spans="1:8" x14ac:dyDescent="0.3">
      <c r="A513" s="147">
        <v>490</v>
      </c>
      <c r="B513" s="7"/>
      <c r="C513" s="7" t="str">
        <f>TEXT(Visits[[#This Row],[Date]],"ddd")</f>
        <v>Sat</v>
      </c>
      <c r="D513" s="6"/>
      <c r="E513" s="6"/>
      <c r="F513" s="6"/>
      <c r="G513" s="6"/>
      <c r="H513" s="24"/>
    </row>
    <row r="514" spans="1:8" x14ac:dyDescent="0.3">
      <c r="A514" s="147">
        <v>491</v>
      </c>
      <c r="B514" s="7"/>
      <c r="C514" s="7" t="str">
        <f>TEXT(Visits[[#This Row],[Date]],"ddd")</f>
        <v>Sat</v>
      </c>
      <c r="D514" s="6"/>
      <c r="E514" s="6"/>
      <c r="F514" s="6"/>
      <c r="G514" s="6"/>
      <c r="H514" s="24"/>
    </row>
    <row r="515" spans="1:8" x14ac:dyDescent="0.3">
      <c r="A515" s="147">
        <v>492</v>
      </c>
      <c r="B515" s="7"/>
      <c r="C515" s="7" t="str">
        <f>TEXT(Visits[[#This Row],[Date]],"ddd")</f>
        <v>Sat</v>
      </c>
      <c r="D515" s="6"/>
      <c r="E515" s="6"/>
      <c r="F515" s="6"/>
      <c r="G515" s="6"/>
      <c r="H515" s="24"/>
    </row>
    <row r="516" spans="1:8" x14ac:dyDescent="0.3">
      <c r="A516" s="147">
        <v>493</v>
      </c>
      <c r="B516" s="7"/>
      <c r="C516" s="7" t="str">
        <f>TEXT(Visits[[#This Row],[Date]],"ddd")</f>
        <v>Sat</v>
      </c>
      <c r="D516" s="6"/>
      <c r="E516" s="6"/>
      <c r="F516" s="6"/>
      <c r="G516" s="6"/>
      <c r="H516" s="24"/>
    </row>
    <row r="517" spans="1:8" x14ac:dyDescent="0.3">
      <c r="A517" s="147">
        <v>494</v>
      </c>
      <c r="B517" s="7"/>
      <c r="C517" s="7" t="str">
        <f>TEXT(Visits[[#This Row],[Date]],"ddd")</f>
        <v>Sat</v>
      </c>
      <c r="D517" s="6"/>
      <c r="E517" s="6"/>
      <c r="F517" s="6"/>
      <c r="G517" s="6"/>
      <c r="H517" s="24"/>
    </row>
    <row r="518" spans="1:8" x14ac:dyDescent="0.3">
      <c r="A518" s="147">
        <v>495</v>
      </c>
      <c r="B518" s="7"/>
      <c r="C518" s="7" t="str">
        <f>TEXT(Visits[[#This Row],[Date]],"ddd")</f>
        <v>Sat</v>
      </c>
      <c r="D518" s="6"/>
      <c r="E518" s="6"/>
      <c r="F518" s="6"/>
      <c r="G518" s="6"/>
      <c r="H518" s="24"/>
    </row>
    <row r="519" spans="1:8" x14ac:dyDescent="0.3">
      <c r="A519" s="147">
        <v>496</v>
      </c>
      <c r="B519" s="7"/>
      <c r="C519" s="7" t="str">
        <f>TEXT(Visits[[#This Row],[Date]],"ddd")</f>
        <v>Sat</v>
      </c>
      <c r="D519" s="6"/>
      <c r="E519" s="6"/>
      <c r="F519" s="6"/>
      <c r="G519" s="6"/>
      <c r="H519" s="24"/>
    </row>
    <row r="520" spans="1:8" x14ac:dyDescent="0.3">
      <c r="A520" s="147">
        <v>497</v>
      </c>
      <c r="B520" s="7"/>
      <c r="C520" s="7" t="str">
        <f>TEXT(Visits[[#This Row],[Date]],"ddd")</f>
        <v>Sat</v>
      </c>
      <c r="D520" s="6"/>
      <c r="E520" s="6"/>
      <c r="F520" s="6"/>
      <c r="G520" s="6"/>
      <c r="H520" s="24"/>
    </row>
    <row r="521" spans="1:8" x14ac:dyDescent="0.3">
      <c r="A521" s="147">
        <v>498</v>
      </c>
      <c r="B521" s="7"/>
      <c r="C521" s="7" t="str">
        <f>TEXT(Visits[[#This Row],[Date]],"ddd")</f>
        <v>Sat</v>
      </c>
      <c r="D521" s="6"/>
      <c r="E521" s="6"/>
      <c r="F521" s="6"/>
      <c r="G521" s="6"/>
      <c r="H521" s="24"/>
    </row>
    <row r="522" spans="1:8" x14ac:dyDescent="0.3">
      <c r="A522" s="147">
        <v>499</v>
      </c>
      <c r="B522" s="7"/>
      <c r="C522" s="7" t="str">
        <f>TEXT(Visits[[#This Row],[Date]],"ddd")</f>
        <v>Sat</v>
      </c>
      <c r="D522" s="6"/>
      <c r="E522" s="6"/>
      <c r="F522" s="6"/>
      <c r="G522" s="6"/>
      <c r="H522" s="24"/>
    </row>
    <row r="523" spans="1:8" x14ac:dyDescent="0.3">
      <c r="A523" s="147">
        <v>500</v>
      </c>
      <c r="B523" s="7"/>
      <c r="C523" s="7" t="str">
        <f>TEXT(Visits[[#This Row],[Date]],"ddd")</f>
        <v>Sat</v>
      </c>
      <c r="D523" s="6"/>
      <c r="E523" s="6"/>
      <c r="F523" s="6"/>
      <c r="G523" s="6"/>
      <c r="H523" s="24"/>
    </row>
    <row r="524" spans="1:8" x14ac:dyDescent="0.3">
      <c r="A524" s="147">
        <v>501</v>
      </c>
      <c r="B524" s="7"/>
      <c r="C524" s="7" t="str">
        <f>TEXT(Visits[[#This Row],[Date]],"ddd")</f>
        <v>Sat</v>
      </c>
      <c r="D524" s="6"/>
      <c r="E524" s="6"/>
      <c r="F524" s="6"/>
      <c r="G524" s="6"/>
      <c r="H524" s="24"/>
    </row>
    <row r="525" spans="1:8" x14ac:dyDescent="0.3">
      <c r="A525" s="147">
        <v>502</v>
      </c>
      <c r="B525" s="7"/>
      <c r="C525" s="7" t="str">
        <f>TEXT(Visits[[#This Row],[Date]],"ddd")</f>
        <v>Sat</v>
      </c>
      <c r="D525" s="6"/>
      <c r="E525" s="6"/>
      <c r="F525" s="6"/>
      <c r="G525" s="6"/>
      <c r="H525" s="24"/>
    </row>
    <row r="526" spans="1:8" x14ac:dyDescent="0.3">
      <c r="A526" s="147">
        <v>503</v>
      </c>
      <c r="B526" s="7"/>
      <c r="C526" s="7" t="str">
        <f>TEXT(Visits[[#This Row],[Date]],"ddd")</f>
        <v>Sat</v>
      </c>
      <c r="D526" s="6"/>
      <c r="E526" s="6"/>
      <c r="F526" s="6"/>
      <c r="G526" s="6"/>
      <c r="H526" s="24"/>
    </row>
    <row r="527" spans="1:8" x14ac:dyDescent="0.3">
      <c r="A527" s="147">
        <v>504</v>
      </c>
      <c r="B527" s="7"/>
      <c r="C527" s="7" t="str">
        <f>TEXT(Visits[[#This Row],[Date]],"ddd")</f>
        <v>Sat</v>
      </c>
      <c r="D527" s="6"/>
      <c r="E527" s="6"/>
      <c r="F527" s="6"/>
      <c r="G527" s="6"/>
      <c r="H527" s="24"/>
    </row>
    <row r="528" spans="1:8" x14ac:dyDescent="0.3">
      <c r="A528" s="147">
        <v>505</v>
      </c>
      <c r="B528" s="7"/>
      <c r="C528" s="7" t="str">
        <f>TEXT(Visits[[#This Row],[Date]],"ddd")</f>
        <v>Sat</v>
      </c>
      <c r="D528" s="6"/>
      <c r="E528" s="6"/>
      <c r="F528" s="6"/>
      <c r="G528" s="6"/>
      <c r="H528" s="24"/>
    </row>
    <row r="529" spans="1:8" x14ac:dyDescent="0.3">
      <c r="A529" s="147">
        <v>506</v>
      </c>
      <c r="B529" s="7"/>
      <c r="C529" s="7" t="str">
        <f>TEXT(Visits[[#This Row],[Date]],"ddd")</f>
        <v>Sat</v>
      </c>
      <c r="D529" s="6"/>
      <c r="E529" s="6"/>
      <c r="F529" s="6"/>
      <c r="G529" s="6"/>
      <c r="H529" s="24"/>
    </row>
    <row r="530" spans="1:8" x14ac:dyDescent="0.3">
      <c r="A530" s="147">
        <v>507</v>
      </c>
      <c r="B530" s="7"/>
      <c r="C530" s="7" t="str">
        <f>TEXT(Visits[[#This Row],[Date]],"ddd")</f>
        <v>Sat</v>
      </c>
      <c r="D530" s="6"/>
      <c r="E530" s="6"/>
      <c r="F530" s="6"/>
      <c r="G530" s="6"/>
      <c r="H530" s="24"/>
    </row>
    <row r="531" spans="1:8" x14ac:dyDescent="0.3">
      <c r="A531" s="147">
        <v>508</v>
      </c>
      <c r="B531" s="7"/>
      <c r="C531" s="7" t="str">
        <f>TEXT(Visits[[#This Row],[Date]],"ddd")</f>
        <v>Sat</v>
      </c>
      <c r="D531" s="6"/>
      <c r="E531" s="6"/>
      <c r="F531" s="6"/>
      <c r="G531" s="6"/>
      <c r="H531" s="24"/>
    </row>
    <row r="532" spans="1:8" x14ac:dyDescent="0.3">
      <c r="A532" s="147">
        <v>509</v>
      </c>
      <c r="B532" s="7"/>
      <c r="C532" s="7" t="str">
        <f>TEXT(Visits[[#This Row],[Date]],"ddd")</f>
        <v>Sat</v>
      </c>
      <c r="D532" s="6"/>
      <c r="E532" s="6"/>
      <c r="F532" s="6"/>
      <c r="G532" s="6"/>
      <c r="H532" s="24"/>
    </row>
    <row r="533" spans="1:8" x14ac:dyDescent="0.3">
      <c r="A533" s="147">
        <v>510</v>
      </c>
      <c r="B533" s="7"/>
      <c r="C533" s="7" t="str">
        <f>TEXT(Visits[[#This Row],[Date]],"ddd")</f>
        <v>Sat</v>
      </c>
      <c r="D533" s="6"/>
      <c r="E533" s="6"/>
      <c r="F533" s="6"/>
      <c r="G533" s="6"/>
      <c r="H533" s="24"/>
    </row>
    <row r="534" spans="1:8" x14ac:dyDescent="0.3">
      <c r="A534" s="147">
        <v>511</v>
      </c>
      <c r="B534" s="7"/>
      <c r="C534" s="7" t="str">
        <f>TEXT(Visits[[#This Row],[Date]],"ddd")</f>
        <v>Sat</v>
      </c>
      <c r="D534" s="6"/>
      <c r="E534" s="6"/>
      <c r="F534" s="6"/>
      <c r="G534" s="6"/>
      <c r="H534" s="24"/>
    </row>
    <row r="535" spans="1:8" x14ac:dyDescent="0.3">
      <c r="A535" s="147">
        <v>512</v>
      </c>
      <c r="B535" s="7"/>
      <c r="C535" s="7" t="str">
        <f>TEXT(Visits[[#This Row],[Date]],"ddd")</f>
        <v>Sat</v>
      </c>
      <c r="D535" s="6"/>
      <c r="E535" s="6"/>
      <c r="F535" s="6"/>
      <c r="G535" s="6"/>
      <c r="H535" s="24"/>
    </row>
    <row r="536" spans="1:8" x14ac:dyDescent="0.3">
      <c r="A536" s="147">
        <v>513</v>
      </c>
      <c r="B536" s="7"/>
      <c r="C536" s="7" t="str">
        <f>TEXT(Visits[[#This Row],[Date]],"ddd")</f>
        <v>Sat</v>
      </c>
      <c r="D536" s="6"/>
      <c r="E536" s="6"/>
      <c r="F536" s="6"/>
      <c r="G536" s="6"/>
      <c r="H536" s="24"/>
    </row>
    <row r="537" spans="1:8" x14ac:dyDescent="0.3">
      <c r="A537" s="147">
        <v>514</v>
      </c>
      <c r="B537" s="7"/>
      <c r="C537" s="7" t="str">
        <f>TEXT(Visits[[#This Row],[Date]],"ddd")</f>
        <v>Sat</v>
      </c>
      <c r="D537" s="6"/>
      <c r="E537" s="6"/>
      <c r="F537" s="6"/>
      <c r="G537" s="6"/>
      <c r="H537" s="24"/>
    </row>
    <row r="538" spans="1:8" x14ac:dyDescent="0.3">
      <c r="A538" s="147">
        <v>515</v>
      </c>
      <c r="B538" s="7"/>
      <c r="C538" s="7" t="str">
        <f>TEXT(Visits[[#This Row],[Date]],"ddd")</f>
        <v>Sat</v>
      </c>
      <c r="D538" s="6"/>
      <c r="E538" s="6"/>
      <c r="F538" s="6"/>
      <c r="G538" s="6"/>
      <c r="H538" s="24"/>
    </row>
    <row r="539" spans="1:8" x14ac:dyDescent="0.3">
      <c r="A539" s="147">
        <v>516</v>
      </c>
      <c r="B539" s="7"/>
      <c r="C539" s="7" t="str">
        <f>TEXT(Visits[[#This Row],[Date]],"ddd")</f>
        <v>Sat</v>
      </c>
      <c r="D539" s="6"/>
      <c r="E539" s="6"/>
      <c r="F539" s="6"/>
      <c r="G539" s="6"/>
      <c r="H539" s="24"/>
    </row>
    <row r="540" spans="1:8" x14ac:dyDescent="0.3">
      <c r="A540" s="147">
        <v>517</v>
      </c>
      <c r="B540" s="7"/>
      <c r="C540" s="7" t="str">
        <f>TEXT(Visits[[#This Row],[Date]],"ddd")</f>
        <v>Sat</v>
      </c>
      <c r="D540" s="6"/>
      <c r="E540" s="6"/>
      <c r="F540" s="6"/>
      <c r="G540" s="6"/>
      <c r="H540" s="24"/>
    </row>
    <row r="541" spans="1:8" x14ac:dyDescent="0.3">
      <c r="A541" s="147">
        <v>518</v>
      </c>
      <c r="B541" s="7"/>
      <c r="C541" s="7" t="str">
        <f>TEXT(Visits[[#This Row],[Date]],"ddd")</f>
        <v>Sat</v>
      </c>
      <c r="D541" s="6"/>
      <c r="E541" s="6"/>
      <c r="F541" s="6"/>
      <c r="G541" s="6"/>
      <c r="H541" s="24"/>
    </row>
    <row r="542" spans="1:8" x14ac:dyDescent="0.3">
      <c r="A542" s="147">
        <v>519</v>
      </c>
      <c r="B542" s="7"/>
      <c r="C542" s="7" t="str">
        <f>TEXT(Visits[[#This Row],[Date]],"ddd")</f>
        <v>Sat</v>
      </c>
      <c r="D542" s="6"/>
      <c r="E542" s="6"/>
      <c r="F542" s="6"/>
      <c r="G542" s="6"/>
      <c r="H542" s="24"/>
    </row>
    <row r="543" spans="1:8" x14ac:dyDescent="0.3">
      <c r="A543" s="147">
        <v>520</v>
      </c>
      <c r="B543" s="7"/>
      <c r="C543" s="7" t="str">
        <f>TEXT(Visits[[#This Row],[Date]],"ddd")</f>
        <v>Sat</v>
      </c>
      <c r="D543" s="6"/>
      <c r="E543" s="6"/>
      <c r="F543" s="6"/>
      <c r="G543" s="6"/>
      <c r="H543" s="24"/>
    </row>
    <row r="544" spans="1:8" x14ac:dyDescent="0.3">
      <c r="A544" s="147">
        <v>521</v>
      </c>
      <c r="B544" s="7"/>
      <c r="C544" s="7" t="str">
        <f>TEXT(Visits[[#This Row],[Date]],"ddd")</f>
        <v>Sat</v>
      </c>
      <c r="D544" s="6"/>
      <c r="E544" s="6"/>
      <c r="F544" s="6"/>
      <c r="G544" s="6"/>
      <c r="H544" s="24"/>
    </row>
    <row r="545" spans="1:8" x14ac:dyDescent="0.3">
      <c r="A545" s="147">
        <v>522</v>
      </c>
      <c r="B545" s="7"/>
      <c r="C545" s="7" t="str">
        <f>TEXT(Visits[[#This Row],[Date]],"ddd")</f>
        <v>Sat</v>
      </c>
      <c r="D545" s="6"/>
      <c r="E545" s="6"/>
      <c r="F545" s="6"/>
      <c r="G545" s="6"/>
      <c r="H545" s="24"/>
    </row>
    <row r="546" spans="1:8" x14ac:dyDescent="0.3">
      <c r="A546" s="147">
        <v>523</v>
      </c>
      <c r="B546" s="7"/>
      <c r="C546" s="7" t="str">
        <f>TEXT(Visits[[#This Row],[Date]],"ddd")</f>
        <v>Sat</v>
      </c>
      <c r="D546" s="6"/>
      <c r="E546" s="6"/>
      <c r="F546" s="6"/>
      <c r="G546" s="6"/>
      <c r="H546" s="24"/>
    </row>
    <row r="547" spans="1:8" x14ac:dyDescent="0.3">
      <c r="A547" s="147">
        <v>524</v>
      </c>
      <c r="B547" s="7"/>
      <c r="C547" s="7" t="str">
        <f>TEXT(Visits[[#This Row],[Date]],"ddd")</f>
        <v>Sat</v>
      </c>
      <c r="D547" s="6"/>
      <c r="E547" s="6"/>
      <c r="F547" s="6"/>
      <c r="G547" s="6"/>
      <c r="H547" s="24"/>
    </row>
    <row r="548" spans="1:8" x14ac:dyDescent="0.3">
      <c r="A548" s="147">
        <v>525</v>
      </c>
      <c r="B548" s="7"/>
      <c r="C548" s="7" t="str">
        <f>TEXT(Visits[[#This Row],[Date]],"ddd")</f>
        <v>Sat</v>
      </c>
      <c r="D548" s="6"/>
      <c r="E548" s="6"/>
      <c r="F548" s="6"/>
      <c r="G548" s="6"/>
      <c r="H548" s="24"/>
    </row>
    <row r="549" spans="1:8" x14ac:dyDescent="0.3">
      <c r="A549" s="147">
        <v>526</v>
      </c>
      <c r="B549" s="7"/>
      <c r="C549" s="7" t="str">
        <f>TEXT(Visits[[#This Row],[Date]],"ddd")</f>
        <v>Sat</v>
      </c>
      <c r="D549" s="6"/>
      <c r="E549" s="6"/>
      <c r="F549" s="6"/>
      <c r="G549" s="6"/>
      <c r="H549" s="24"/>
    </row>
    <row r="550" spans="1:8" x14ac:dyDescent="0.3">
      <c r="A550" s="147">
        <v>527</v>
      </c>
      <c r="B550" s="7"/>
      <c r="C550" s="7" t="str">
        <f>TEXT(Visits[[#This Row],[Date]],"ddd")</f>
        <v>Sat</v>
      </c>
      <c r="D550" s="6"/>
      <c r="E550" s="6"/>
      <c r="F550" s="6"/>
      <c r="G550" s="6"/>
      <c r="H550" s="24"/>
    </row>
    <row r="551" spans="1:8" x14ac:dyDescent="0.3">
      <c r="A551" s="147">
        <v>528</v>
      </c>
      <c r="B551" s="7"/>
      <c r="C551" s="7" t="str">
        <f>TEXT(Visits[[#This Row],[Date]],"ddd")</f>
        <v>Sat</v>
      </c>
      <c r="D551" s="6"/>
      <c r="E551" s="6"/>
      <c r="F551" s="6"/>
      <c r="G551" s="6"/>
      <c r="H551" s="24"/>
    </row>
    <row r="552" spans="1:8" x14ac:dyDescent="0.3">
      <c r="A552" s="168">
        <v>529</v>
      </c>
      <c r="B552" s="2"/>
      <c r="C552" s="7" t="str">
        <f>TEXT(Visits[[#This Row],[Date]],"ddd")</f>
        <v>Sat</v>
      </c>
      <c r="D552" s="3"/>
      <c r="E552" s="3"/>
      <c r="F552" s="3"/>
      <c r="G552" s="3"/>
      <c r="H552" s="24"/>
    </row>
    <row r="553" spans="1:8" x14ac:dyDescent="0.3">
      <c r="A553" s="168">
        <v>530</v>
      </c>
      <c r="B553" s="2"/>
      <c r="C553" s="7" t="str">
        <f>TEXT(Visits[[#This Row],[Date]],"ddd")</f>
        <v>Sat</v>
      </c>
      <c r="D553" s="3"/>
      <c r="E553" s="3"/>
      <c r="F553" s="3"/>
      <c r="G553" s="3"/>
      <c r="H553" s="24"/>
    </row>
    <row r="554" spans="1:8" x14ac:dyDescent="0.3">
      <c r="A554" s="168">
        <v>531</v>
      </c>
      <c r="B554" s="2"/>
      <c r="C554" s="7" t="str">
        <f>TEXT(Visits[[#This Row],[Date]],"ddd")</f>
        <v>Sat</v>
      </c>
      <c r="D554" s="3"/>
      <c r="E554" s="3"/>
      <c r="F554" s="3"/>
      <c r="G554" s="3"/>
      <c r="H554" s="24"/>
    </row>
    <row r="555" spans="1:8" x14ac:dyDescent="0.3">
      <c r="A555" s="168">
        <v>532</v>
      </c>
      <c r="B555" s="2"/>
      <c r="C555" s="7" t="str">
        <f>TEXT(Visits[[#This Row],[Date]],"ddd")</f>
        <v>Sat</v>
      </c>
      <c r="D555" s="3"/>
      <c r="E555" s="3"/>
      <c r="F555" s="3"/>
      <c r="G555" s="3"/>
      <c r="H555" s="24"/>
    </row>
    <row r="556" spans="1:8" x14ac:dyDescent="0.3">
      <c r="A556" s="168">
        <v>533</v>
      </c>
      <c r="B556" s="2"/>
      <c r="C556" s="7" t="str">
        <f>TEXT(Visits[[#This Row],[Date]],"ddd")</f>
        <v>Sat</v>
      </c>
      <c r="D556" s="3"/>
      <c r="E556" s="3"/>
      <c r="F556" s="3"/>
      <c r="G556" s="3"/>
      <c r="H556" s="24"/>
    </row>
    <row r="557" spans="1:8" x14ac:dyDescent="0.3">
      <c r="A557" s="168">
        <v>534</v>
      </c>
      <c r="B557" s="2"/>
      <c r="C557" s="7" t="str">
        <f>TEXT(Visits[[#This Row],[Date]],"ddd")</f>
        <v>Sat</v>
      </c>
      <c r="D557" s="3"/>
      <c r="E557" s="3"/>
      <c r="F557" s="3"/>
      <c r="G557" s="3"/>
      <c r="H557" s="24"/>
    </row>
    <row r="558" spans="1:8" x14ac:dyDescent="0.3">
      <c r="A558" s="168">
        <v>535</v>
      </c>
      <c r="B558" s="2"/>
      <c r="C558" s="7" t="str">
        <f>TEXT(Visits[[#This Row],[Date]],"ddd")</f>
        <v>Sat</v>
      </c>
      <c r="D558" s="3"/>
      <c r="E558" s="3"/>
      <c r="F558" s="3"/>
      <c r="G558" s="3"/>
      <c r="H558" s="24"/>
    </row>
    <row r="559" spans="1:8" x14ac:dyDescent="0.3">
      <c r="A559" s="168">
        <v>536</v>
      </c>
      <c r="B559" s="2"/>
      <c r="C559" s="7" t="str">
        <f>TEXT(Visits[[#This Row],[Date]],"ddd")</f>
        <v>Sat</v>
      </c>
      <c r="D559" s="3"/>
      <c r="E559" s="3"/>
      <c r="F559" s="3"/>
      <c r="G559" s="3"/>
      <c r="H559" s="24"/>
    </row>
    <row r="560" spans="1:8" x14ac:dyDescent="0.3">
      <c r="A560" s="168">
        <v>537</v>
      </c>
      <c r="B560" s="2"/>
      <c r="C560" s="7" t="str">
        <f>TEXT(Visits[[#This Row],[Date]],"ddd")</f>
        <v>Sat</v>
      </c>
      <c r="D560" s="3"/>
      <c r="E560" s="3"/>
      <c r="F560" s="3"/>
      <c r="G560" s="3"/>
      <c r="H560" s="24"/>
    </row>
    <row r="561" spans="1:8" x14ac:dyDescent="0.3">
      <c r="A561" s="168">
        <v>538</v>
      </c>
      <c r="B561" s="2"/>
      <c r="C561" s="7" t="str">
        <f>TEXT(Visits[[#This Row],[Date]],"ddd")</f>
        <v>Sat</v>
      </c>
      <c r="D561" s="3"/>
      <c r="E561" s="3"/>
      <c r="F561" s="3"/>
      <c r="G561" s="3"/>
      <c r="H561" s="24"/>
    </row>
    <row r="562" spans="1:8" x14ac:dyDescent="0.3">
      <c r="A562" s="168">
        <v>539</v>
      </c>
      <c r="B562" s="2"/>
      <c r="C562" s="7" t="str">
        <f>TEXT(Visits[[#This Row],[Date]],"ddd")</f>
        <v>Sat</v>
      </c>
      <c r="D562" s="3"/>
      <c r="E562" s="3"/>
      <c r="F562" s="3"/>
      <c r="G562" s="3"/>
      <c r="H562" s="24"/>
    </row>
    <row r="563" spans="1:8" x14ac:dyDescent="0.3">
      <c r="A563" s="168">
        <v>540</v>
      </c>
      <c r="B563" s="2"/>
      <c r="C563" s="7" t="str">
        <f>TEXT(Visits[[#This Row],[Date]],"ddd")</f>
        <v>Sat</v>
      </c>
      <c r="D563" s="3"/>
      <c r="E563" s="3"/>
      <c r="F563" s="3"/>
      <c r="G563" s="3"/>
      <c r="H563" s="24"/>
    </row>
    <row r="564" spans="1:8" x14ac:dyDescent="0.3">
      <c r="A564" s="168">
        <v>541</v>
      </c>
      <c r="B564" s="2"/>
      <c r="C564" s="7" t="str">
        <f>TEXT(Visits[[#This Row],[Date]],"ddd")</f>
        <v>Sat</v>
      </c>
      <c r="D564" s="3"/>
      <c r="E564" s="3"/>
      <c r="F564" s="3"/>
      <c r="G564" s="3"/>
      <c r="H564" s="24"/>
    </row>
    <row r="565" spans="1:8" x14ac:dyDescent="0.3">
      <c r="A565" s="168">
        <v>542</v>
      </c>
      <c r="B565" s="2"/>
      <c r="C565" s="7" t="str">
        <f>TEXT(Visits[[#This Row],[Date]],"ddd")</f>
        <v>Sat</v>
      </c>
      <c r="D565" s="3"/>
      <c r="E565" s="3"/>
      <c r="F565" s="3"/>
      <c r="G565" s="3"/>
      <c r="H565" s="24"/>
    </row>
    <row r="566" spans="1:8" x14ac:dyDescent="0.3">
      <c r="A566" s="168">
        <v>543</v>
      </c>
      <c r="B566" s="2"/>
      <c r="C566" s="7" t="str">
        <f>TEXT(Visits[[#This Row],[Date]],"ddd")</f>
        <v>Sat</v>
      </c>
      <c r="D566" s="3"/>
      <c r="E566" s="3"/>
      <c r="F566" s="3"/>
      <c r="G566" s="3"/>
      <c r="H566" s="24"/>
    </row>
    <row r="567" spans="1:8" x14ac:dyDescent="0.3">
      <c r="A567" s="168">
        <v>544</v>
      </c>
      <c r="B567" s="2"/>
      <c r="C567" s="7" t="str">
        <f>TEXT(Visits[[#This Row],[Date]],"ddd")</f>
        <v>Sat</v>
      </c>
      <c r="D567" s="3"/>
      <c r="E567" s="3"/>
      <c r="F567" s="3"/>
      <c r="G567" s="3"/>
      <c r="H567" s="24"/>
    </row>
    <row r="568" spans="1:8" x14ac:dyDescent="0.3">
      <c r="A568" s="168">
        <v>545</v>
      </c>
      <c r="B568" s="2"/>
      <c r="C568" s="7" t="str">
        <f>TEXT(Visits[[#This Row],[Date]],"ddd")</f>
        <v>Sat</v>
      </c>
      <c r="D568" s="3"/>
      <c r="E568" s="3"/>
      <c r="F568" s="3"/>
      <c r="G568" s="3"/>
      <c r="H568" s="24"/>
    </row>
    <row r="569" spans="1:8" x14ac:dyDescent="0.3">
      <c r="A569" s="168">
        <v>546</v>
      </c>
      <c r="B569" s="2"/>
      <c r="C569" s="7" t="str">
        <f>TEXT(Visits[[#This Row],[Date]],"ddd")</f>
        <v>Sat</v>
      </c>
      <c r="D569" s="3"/>
      <c r="E569" s="3"/>
      <c r="F569" s="3"/>
      <c r="G569" s="3"/>
      <c r="H569" s="24"/>
    </row>
    <row r="570" spans="1:8" x14ac:dyDescent="0.3">
      <c r="A570" s="168">
        <v>547</v>
      </c>
      <c r="B570" s="2"/>
      <c r="C570" s="7" t="str">
        <f>TEXT(Visits[[#This Row],[Date]],"ddd")</f>
        <v>Sat</v>
      </c>
      <c r="D570" s="3"/>
      <c r="E570" s="3"/>
      <c r="F570" s="3"/>
      <c r="G570" s="3"/>
      <c r="H570" s="24"/>
    </row>
    <row r="571" spans="1:8" s="167" customFormat="1" x14ac:dyDescent="0.3">
      <c r="A571" s="168"/>
      <c r="B571" s="2"/>
      <c r="C571" s="7" t="str">
        <f>TEXT(Visits[[#This Row],[Date]],"ddd")</f>
        <v>Sat</v>
      </c>
      <c r="D571" s="3"/>
      <c r="E571" s="3"/>
      <c r="F571" s="3"/>
      <c r="G571" s="3"/>
      <c r="H571" s="166"/>
    </row>
    <row r="572" spans="1:8" x14ac:dyDescent="0.3">
      <c r="A572" s="168"/>
      <c r="B572" s="7"/>
      <c r="C572" s="7" t="str">
        <f>TEXT(Visits[[#This Row],[Date]],"ddd")</f>
        <v>Sat</v>
      </c>
      <c r="D572" s="6"/>
      <c r="E572" s="6"/>
      <c r="F572" s="6"/>
      <c r="G572" s="6"/>
      <c r="H572" s="24"/>
    </row>
    <row r="573" spans="1:8" x14ac:dyDescent="0.3">
      <c r="A573" s="180"/>
      <c r="B573" s="181"/>
      <c r="C573" s="7" t="str">
        <f>TEXT(Visits[[#This Row],[Date]],"ddd")</f>
        <v>Sat</v>
      </c>
      <c r="D573" s="160"/>
      <c r="E573" s="160"/>
      <c r="F573" s="160"/>
      <c r="G573" s="160"/>
      <c r="H573" s="182"/>
    </row>
    <row r="574" spans="1:8" x14ac:dyDescent="0.3">
      <c r="A574" s="180"/>
      <c r="B574" s="181"/>
      <c r="C574" s="7" t="str">
        <f>TEXT(Visits[[#This Row],[Date]],"ddd")</f>
        <v>Sat</v>
      </c>
      <c r="D574" s="160"/>
      <c r="E574" s="160"/>
      <c r="F574" s="160"/>
      <c r="G574" s="160"/>
      <c r="H574" s="182"/>
    </row>
    <row r="575" spans="1:8" x14ac:dyDescent="0.3">
      <c r="A575" s="180"/>
      <c r="B575" s="183"/>
      <c r="C575" s="7" t="str">
        <f>TEXT(Visits[[#This Row],[Date]],"ddd")</f>
        <v>Sat</v>
      </c>
      <c r="D575" s="184"/>
      <c r="E575" s="184"/>
      <c r="F575" s="184"/>
      <c r="G575" s="184"/>
      <c r="H575" s="185"/>
    </row>
  </sheetData>
  <mergeCells count="1">
    <mergeCell ref="A1:H1"/>
  </mergeCells>
  <conditionalFormatting sqref="A4:H575">
    <cfRule type="expression" dxfId="28" priority="1">
      <formula>COUNTIF($B4:$G4,"")&gt;0</formula>
    </cfRule>
  </conditionalFormatting>
  <dataValidations count="1">
    <dataValidation type="list" allowBlank="1" showInputMessage="1" showErrorMessage="1" sqref="E1:G1 E4:G1048576">
      <formula1>"Yes, No, Unknown"</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OFFSET('Tool setup'!$I$2,,,COUNTA('Tool setup'!$I$2:$I$7))</xm:f>
          </x14:formula1>
          <xm:sqref>D4:D575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M104"/>
  <sheetViews>
    <sheetView zoomScale="85" zoomScaleNormal="85" workbookViewId="0">
      <pane ySplit="4" topLeftCell="A78" activePane="bottomLeft" state="frozen"/>
      <selection pane="bottomLeft" activeCell="J5" sqref="J5"/>
    </sheetView>
  </sheetViews>
  <sheetFormatPr defaultColWidth="0" defaultRowHeight="15" customHeight="1" zeroHeight="1" x14ac:dyDescent="0.35"/>
  <cols>
    <col min="1" max="1" width="13" customWidth="1"/>
    <col min="2" max="2" width="11" customWidth="1"/>
    <col min="3" max="3" width="9.1796875" hidden="1" customWidth="1"/>
    <col min="4" max="4" width="9.1796875" style="82" customWidth="1"/>
    <col min="5" max="5" width="9.81640625" style="82" customWidth="1"/>
    <col min="6" max="6" width="9.1796875" style="82" customWidth="1"/>
    <col min="7" max="9" width="8" customWidth="1"/>
    <col min="10" max="10" width="15.453125" customWidth="1"/>
    <col min="11" max="11" width="18.26953125" customWidth="1"/>
    <col min="12" max="18" width="9.1796875" hidden="1" customWidth="1"/>
    <col min="19" max="19" width="0.7265625" customWidth="1"/>
    <col min="20" max="21" width="1.453125" customWidth="1"/>
    <col min="22" max="22" width="93" customWidth="1"/>
    <col min="23" max="23" width="1.81640625" customWidth="1"/>
    <col min="24" max="32" width="9.1796875" hidden="1" customWidth="1"/>
    <col min="33" max="16384" width="9.1796875" hidden="1"/>
  </cols>
  <sheetData>
    <row r="1" spans="1:39" s="39" customFormat="1" ht="28.5" x14ac:dyDescent="0.65">
      <c r="A1" s="34" t="s">
        <v>79</v>
      </c>
      <c r="B1" s="35"/>
      <c r="C1" s="35"/>
      <c r="D1" s="35"/>
      <c r="E1" s="35"/>
      <c r="F1" s="35"/>
      <c r="G1" s="35"/>
      <c r="H1" s="35"/>
      <c r="I1" s="35"/>
      <c r="J1" s="35"/>
      <c r="K1" s="36"/>
      <c r="L1" s="36"/>
      <c r="M1" s="36"/>
      <c r="N1" s="36"/>
      <c r="O1" s="36"/>
      <c r="P1" s="36"/>
      <c r="Q1" s="36"/>
      <c r="R1" s="36"/>
      <c r="S1" s="36"/>
      <c r="T1" s="36"/>
      <c r="U1" s="36"/>
      <c r="V1" s="37" t="s">
        <v>57</v>
      </c>
      <c r="W1" s="38"/>
      <c r="X1" s="38"/>
      <c r="Y1" s="38"/>
      <c r="Z1" s="38"/>
      <c r="AA1" s="38"/>
      <c r="AB1" s="38"/>
      <c r="AC1" s="38"/>
      <c r="AD1" s="38"/>
      <c r="AE1" s="38"/>
      <c r="AG1" s="38"/>
      <c r="AH1" s="38"/>
      <c r="AI1" s="38"/>
      <c r="AJ1" s="38"/>
      <c r="AK1" s="38"/>
      <c r="AL1" s="38"/>
      <c r="AM1" s="38"/>
    </row>
    <row r="2" spans="1:39" s="39" customFormat="1" thickBot="1" x14ac:dyDescent="0.4">
      <c r="D2" s="40"/>
      <c r="E2" s="40"/>
      <c r="F2" s="40"/>
    </row>
    <row r="3" spans="1:39" s="39" customFormat="1" ht="15.75" customHeight="1" thickBot="1" x14ac:dyDescent="0.4">
      <c r="A3" s="41" t="s">
        <v>58</v>
      </c>
      <c r="B3" s="202" t="str">
        <f>Variables!B11</f>
        <v>Percent home visits carried out by GP/ST</v>
      </c>
      <c r="C3" s="203"/>
      <c r="D3" s="203"/>
      <c r="E3" s="203"/>
      <c r="F3" s="203"/>
      <c r="G3" s="203"/>
      <c r="H3" s="203"/>
      <c r="I3" s="203"/>
      <c r="J3" s="203"/>
      <c r="K3" s="203"/>
      <c r="L3" s="42"/>
      <c r="M3" s="42"/>
      <c r="N3" s="42"/>
      <c r="O3" s="42"/>
      <c r="P3" s="42"/>
      <c r="Q3" s="42"/>
      <c r="R3" s="42"/>
      <c r="S3" s="42"/>
      <c r="T3" s="42"/>
      <c r="U3" s="42"/>
    </row>
    <row r="4" spans="1:39" s="39" customFormat="1" ht="174" x14ac:dyDescent="0.35">
      <c r="A4" s="43" t="s">
        <v>59</v>
      </c>
      <c r="B4" s="44" t="s">
        <v>114</v>
      </c>
      <c r="C4" s="45" t="s">
        <v>60</v>
      </c>
      <c r="D4" s="46" t="s">
        <v>61</v>
      </c>
      <c r="E4" s="46" t="s">
        <v>62</v>
      </c>
      <c r="F4" s="46" t="s">
        <v>63</v>
      </c>
      <c r="G4" s="47" t="s">
        <v>64</v>
      </c>
      <c r="H4" s="47" t="s">
        <v>65</v>
      </c>
      <c r="I4" s="47" t="s">
        <v>66</v>
      </c>
      <c r="J4" s="48" t="s">
        <v>67</v>
      </c>
      <c r="K4" s="48" t="s">
        <v>68</v>
      </c>
      <c r="L4" s="49" t="s">
        <v>69</v>
      </c>
      <c r="M4" s="49" t="s">
        <v>70</v>
      </c>
      <c r="N4" s="49" t="s">
        <v>71</v>
      </c>
      <c r="O4" s="49" t="s">
        <v>72</v>
      </c>
      <c r="P4" s="49" t="s">
        <v>73</v>
      </c>
      <c r="Q4" s="49" t="s">
        <v>74</v>
      </c>
      <c r="R4" s="49" t="s">
        <v>75</v>
      </c>
      <c r="S4" s="49" t="s">
        <v>76</v>
      </c>
      <c r="T4" s="50"/>
      <c r="U4" s="50"/>
    </row>
    <row r="5" spans="1:39" ht="14.5" x14ac:dyDescent="0.35">
      <c r="A5" s="2">
        <f>CalcVisits!C21</f>
        <v>44473</v>
      </c>
      <c r="B5" s="21">
        <f>CalcVisits!N21</f>
        <v>0.88461538461538458</v>
      </c>
      <c r="C5" s="52">
        <f>IF(OR($A5="",$B5=""),NA(),$B5)</f>
        <v>0.88461538461538458</v>
      </c>
      <c r="D5" s="53">
        <f ca="1">MEDIAN($C$5:$C$10)</f>
        <v>0.92564102564102568</v>
      </c>
      <c r="E5" s="54"/>
      <c r="F5" s="55"/>
      <c r="G5" s="56" t="e">
        <f>IF(OR(E5=0,L5=0),#N/A,IF(C5&lt;&gt;E5,IF(O5=C5,O5,#N/A),#N/A))</f>
        <v>#N/A</v>
      </c>
      <c r="H5" s="57" t="e">
        <f ca="1">IF(R5=C5,R5,IF(S5=C5,S5,#N/A))</f>
        <v>#N/A</v>
      </c>
      <c r="I5" s="58" t="e">
        <f ca="1">IF(AND(D5="",F5="",OR(ISNUMBER(G4),ISNUMBER(G6))),IF(L5=0,C5,#N/A),#N/A)</f>
        <v>#N/A</v>
      </c>
      <c r="J5" s="59" t="str">
        <f>IF(ISTEXT(VLOOKUP(A5,Table3[],7,FALSE)), VLOOKUP(A5,Table3[],7,FALSE),"")</f>
        <v>Test 1</v>
      </c>
      <c r="K5" s="59"/>
      <c r="L5" s="60"/>
      <c r="M5" s="60"/>
      <c r="N5" s="60"/>
      <c r="O5" s="60"/>
      <c r="P5" s="61">
        <v>1</v>
      </c>
      <c r="Q5" s="61">
        <v>1</v>
      </c>
      <c r="R5" s="62" t="str">
        <f ca="1">IFERROR(IF(AND(P6=1,P5=P4),"",IF(AND(P5=P4,OR(P5=P6,P6=""),R6=""),"",IF(P5="","",IF(P5&gt;=5,C5,IF(AND(R6=C6,P6&gt;1),C5,""))))),"")</f>
        <v/>
      </c>
      <c r="S5" s="62" t="str">
        <f ca="1">IFERROR(IF(AND(Q6=1,Q5=Q4),"",IF(AND(Q5=Q4,OR(Q5=Q6,Q6=""),S6=""),"",IF(Q5="","",IF(Q5&gt;=5,C5,IF(AND(S6=C6,Q6&gt;1),C5,""))))),"")</f>
        <v/>
      </c>
      <c r="T5">
        <f>IF(J5&lt;&gt;"",B5,NA())</f>
        <v>0.88461538461538458</v>
      </c>
      <c r="AI5" s="63" t="s">
        <v>77</v>
      </c>
      <c r="AJ5" s="63" t="e">
        <f>NA()</f>
        <v>#N/A</v>
      </c>
      <c r="AK5" s="63" t="e">
        <f>NA()</f>
        <v>#N/A</v>
      </c>
      <c r="AL5" s="63" t="e">
        <f>NA()</f>
        <v>#N/A</v>
      </c>
      <c r="AM5" s="63"/>
    </row>
    <row r="6" spans="1:39" ht="14.5" x14ac:dyDescent="0.35">
      <c r="A6" s="2">
        <f ca="1">CalcVisits!C22</f>
        <v>44480</v>
      </c>
      <c r="B6" s="21">
        <f ca="1">CalcVisits!N22</f>
        <v>1</v>
      </c>
      <c r="C6" s="52">
        <f t="shared" ref="C6:C69" ca="1" si="0">IF(OR($A6="",$B6=""),NA(),$B6)</f>
        <v>1</v>
      </c>
      <c r="D6" s="53">
        <f ca="1">MEDIAN($C$5:$C$10)</f>
        <v>0.92564102564102568</v>
      </c>
      <c r="E6" s="54"/>
      <c r="F6" s="55"/>
      <c r="G6" s="56" t="e">
        <f ca="1">IF(OR(E6=0,L6=0),#N/A,IF(C6&lt;&gt;E6,IF(O6=C6,O6,#N/A),#N/A))</f>
        <v>#N/A</v>
      </c>
      <c r="H6" s="57" t="e">
        <f t="shared" ref="H6:H69" ca="1" si="1">IF(R6=C6,R6,IF(S6=C6,S6,#N/A))</f>
        <v>#N/A</v>
      </c>
      <c r="I6" s="58" t="e">
        <f t="shared" ref="I6:I69" ca="1" si="2">IF(AND(D6="",F6="",OR(ISNUMBER(G5),ISNUMBER(G7))),IF(L6=0,C6,#N/A),#N/A)</f>
        <v>#N/A</v>
      </c>
      <c r="J6" s="59" t="str">
        <f ca="1">IF(ISTEXT(VLOOKUP(A6,Table3[],7,FALSE)), VLOOKUP(A6,Table3[],7,FALSE),"")</f>
        <v/>
      </c>
      <c r="K6" s="59"/>
      <c r="L6" s="64" t="b">
        <f ca="1">IF(ISNA(C6),"",IF(AND(D6="",F6=""),IF(C6&lt;(E6-(E6/99)),-1,IF(C6&gt;(E6+(E6/99)),1,0))))</f>
        <v>0</v>
      </c>
      <c r="M6" s="64" t="b">
        <f ca="1">IF(L6&lt;&gt;0,L6, M5)</f>
        <v>0</v>
      </c>
      <c r="N6" s="64" t="b">
        <f ca="1">IF(AND(N5="",M6=M4),N4,IF(AND(A6&lt;&gt;"",D6="",F6=""),IF(ISNA(C6),"",IF(L6=0,IF(M6&lt;&gt;M5,INT(MAX(N$5:N5))+1,INT(MAX(N$5:N5)))+0.5,IF(M6&lt;&gt;M5,INT(MAX(N$5:N5))+1,INT(MAX(N$5:N5)))))))</f>
        <v>0</v>
      </c>
      <c r="O6" s="62" t="str">
        <f ca="1">IF(ISNA(N6),"",IF(AND(D6="",F6=""),IFERROR(IF(COUNTIF($N$5:$N$92,INT(N6))&gt;=6,C6,NA()),""),""))</f>
        <v/>
      </c>
      <c r="P6" s="62">
        <f ca="1">IFERROR(IF(C6="","",IF(C6&gt;C5,P5+1,IF(C6=C5,P5,IF(C6&lt;C5,1,"")))),1)</f>
        <v>2</v>
      </c>
      <c r="Q6" s="62">
        <f ca="1">IFERROR(IF(C6="","",IF(C6&lt;C5,Q5+1,IF(C6=C5,Q5,IF(C6&gt;C5,1,"")))),1)</f>
        <v>1</v>
      </c>
      <c r="R6" s="62" t="str">
        <f t="shared" ref="R6:R69" ca="1" si="3">IFERROR(IF(AND(P7=1,P6=P5),"",IF(AND(P6=P5,OR(P6=P7,P7=""),R7=""),"",IF(P6="","",IF(P6&gt;=5,C6,IF(AND(R7=C7,P7&gt;1),C6,""))))),"")</f>
        <v/>
      </c>
      <c r="S6" s="62" t="str">
        <f t="shared" ref="S6:S69" ca="1" si="4">IFERROR(IF(AND(Q7=1,Q6=Q5),"",IF(AND(Q6=Q5,OR(Q6=Q7,Q7=""),S7=""),"",IF(Q6="","",IF(Q6&gt;=5,C6,IF(AND(S7=C7,Q7&gt;1),C6,""))))),"")</f>
        <v/>
      </c>
      <c r="T6" t="e">
        <f t="shared" ref="T6:T69" ca="1" si="5">IF(J6&lt;&gt;"",B6,NA())</f>
        <v>#N/A</v>
      </c>
      <c r="AI6" t="s">
        <v>78</v>
      </c>
      <c r="AJ6" t="s">
        <v>78</v>
      </c>
      <c r="AK6" t="s">
        <v>78</v>
      </c>
      <c r="AL6" t="s">
        <v>78</v>
      </c>
    </row>
    <row r="7" spans="1:39" ht="14.5" x14ac:dyDescent="0.35">
      <c r="A7" s="2">
        <f ca="1">CalcVisits!C23</f>
        <v>44487</v>
      </c>
      <c r="B7" s="21">
        <f ca="1">CalcVisits!N23</f>
        <v>0.75</v>
      </c>
      <c r="C7" s="52">
        <f t="shared" ca="1" si="0"/>
        <v>0.75</v>
      </c>
      <c r="D7" s="53">
        <f t="shared" ref="D7:E22" ca="1" si="6">MEDIAN($C$5:$C$10)</f>
        <v>0.92564102564102568</v>
      </c>
      <c r="E7" s="54"/>
      <c r="F7" s="55"/>
      <c r="G7" s="56" t="e">
        <f t="shared" ref="G7:G70" ca="1" si="7">IF(OR(E7=0,L7=0),#N/A,IF(C7&lt;&gt;E7,IF(O7=C7,O7,#N/A),#N/A))</f>
        <v>#N/A</v>
      </c>
      <c r="H7" s="57" t="e">
        <f t="shared" ca="1" si="1"/>
        <v>#N/A</v>
      </c>
      <c r="I7" s="58" t="e">
        <f t="shared" ca="1" si="2"/>
        <v>#N/A</v>
      </c>
      <c r="J7" s="59" t="str">
        <f ca="1">IF(ISTEXT(VLOOKUP(A7,Table3[],7,FALSE)), VLOOKUP(A7,Table3[],7,FALSE),"")</f>
        <v>Test 2</v>
      </c>
      <c r="K7" s="59"/>
      <c r="L7" s="64" t="b">
        <f t="shared" ref="L7:L70" ca="1" si="8">IF(ISNA(C7),"",IF(AND(D7="",F7=""),IF(C7&lt;(E7-(E7/99)),-1,IF(C7&gt;(E7+(E7/99)),1,0))))</f>
        <v>0</v>
      </c>
      <c r="M7" s="64" t="b">
        <f t="shared" ref="M7:M70" ca="1" si="9">IF(L7&lt;&gt;0,L7, M6)</f>
        <v>0</v>
      </c>
      <c r="N7" s="64" t="b">
        <f ca="1">IF(AND(N6="",M7=M5),N5,IF(AND(A7&lt;&gt;"",D7="",F7=""),IF(ISNA(C7),"",IF(L7=0,IF(M7&lt;&gt;M6,INT(MAX(N$5:N6))+1,INT(MAX(N$5:N6)))+0.5,IF(M7&lt;&gt;M6,INT(MAX(N$5:N6))+1,INT(MAX(N$5:N6)))))))</f>
        <v>0</v>
      </c>
      <c r="O7" s="62" t="str">
        <f t="shared" ref="O7:O70" ca="1" si="10">IF(ISNA(N7),"",IF(AND(D7="",F7=""),IFERROR(IF(COUNTIF($N$5:$N$92,INT(N7))&gt;=6,C7,NA()),""),""))</f>
        <v/>
      </c>
      <c r="P7" s="62">
        <f t="shared" ref="P7:P70" ca="1" si="11">IFERROR(IF(C7="","",IF(C7&gt;C6,P6+1,IF(C7=C6,P6,IF(C7&lt;C6,1,"")))),1)</f>
        <v>1</v>
      </c>
      <c r="Q7" s="62">
        <f t="shared" ref="Q7:Q70" ca="1" si="12">IFERROR(IF(C7="","",IF(C7&lt;C6,Q6+1,IF(C7=C6,Q6,IF(C7&gt;C6,1,"")))),1)</f>
        <v>2</v>
      </c>
      <c r="R7" s="62" t="str">
        <f t="shared" ca="1" si="3"/>
        <v/>
      </c>
      <c r="S7" s="62" t="str">
        <f t="shared" ca="1" si="4"/>
        <v/>
      </c>
      <c r="T7">
        <f t="shared" ca="1" si="5"/>
        <v>0.75</v>
      </c>
    </row>
    <row r="8" spans="1:39" ht="14.5" x14ac:dyDescent="0.35">
      <c r="A8" s="2">
        <f ca="1">CalcVisits!C24</f>
        <v>44494</v>
      </c>
      <c r="B8" s="21">
        <f ca="1">CalcVisits!N24</f>
        <v>0.96666666666666667</v>
      </c>
      <c r="C8" s="52">
        <f t="shared" ca="1" si="0"/>
        <v>0.96666666666666667</v>
      </c>
      <c r="D8" s="53">
        <f t="shared" ca="1" si="6"/>
        <v>0.92564102564102568</v>
      </c>
      <c r="E8" s="54"/>
      <c r="F8" s="55"/>
      <c r="G8" s="56" t="e">
        <f t="shared" ca="1" si="7"/>
        <v>#N/A</v>
      </c>
      <c r="H8" s="57" t="e">
        <f t="shared" ca="1" si="1"/>
        <v>#N/A</v>
      </c>
      <c r="I8" s="58" t="e">
        <f t="shared" ca="1" si="2"/>
        <v>#N/A</v>
      </c>
      <c r="J8" s="59" t="str">
        <f ca="1">IF(ISTEXT(VLOOKUP(A8,Table3[],7,FALSE)), VLOOKUP(A8,Table3[],7,FALSE),"")</f>
        <v/>
      </c>
      <c r="K8" s="59"/>
      <c r="L8" s="64" t="b">
        <f t="shared" ca="1" si="8"/>
        <v>0</v>
      </c>
      <c r="M8" s="64" t="b">
        <f t="shared" ca="1" si="9"/>
        <v>0</v>
      </c>
      <c r="N8" s="64" t="b">
        <f ca="1">IF(AND(N7="",M8=M6),N6,IF(AND(A8&lt;&gt;"",D8="",F8=""),IF(ISNA(C8),"",IF(L8=0,IF(M8&lt;&gt;M7,INT(MAX(N$5:N7))+1,INT(MAX(N$5:N7)))+0.5,IF(M8&lt;&gt;M7,INT(MAX(N$5:N7))+1,INT(MAX(N$5:N7)))))))</f>
        <v>0</v>
      </c>
      <c r="O8" s="62" t="str">
        <f t="shared" ca="1" si="10"/>
        <v/>
      </c>
      <c r="P8" s="62">
        <f t="shared" ca="1" si="11"/>
        <v>2</v>
      </c>
      <c r="Q8" s="62">
        <f t="shared" ca="1" si="12"/>
        <v>1</v>
      </c>
      <c r="R8" s="62" t="str">
        <f t="shared" ca="1" si="3"/>
        <v/>
      </c>
      <c r="S8" s="62" t="str">
        <f t="shared" ca="1" si="4"/>
        <v/>
      </c>
      <c r="T8" t="e">
        <f t="shared" ca="1" si="5"/>
        <v>#N/A</v>
      </c>
    </row>
    <row r="9" spans="1:39" ht="14.5" x14ac:dyDescent="0.35">
      <c r="A9" s="2">
        <f ca="1">CalcVisits!C25</f>
        <v>44501</v>
      </c>
      <c r="B9" s="21">
        <f ca="1">CalcVisits!N25</f>
        <v>1</v>
      </c>
      <c r="C9" s="52">
        <f t="shared" ca="1" si="0"/>
        <v>1</v>
      </c>
      <c r="D9" s="53">
        <f t="shared" ca="1" si="6"/>
        <v>0.92564102564102568</v>
      </c>
      <c r="E9" s="54"/>
      <c r="F9" s="55"/>
      <c r="G9" s="56" t="e">
        <f t="shared" ca="1" si="7"/>
        <v>#N/A</v>
      </c>
      <c r="H9" s="57" t="e">
        <f t="shared" ca="1" si="1"/>
        <v>#N/A</v>
      </c>
      <c r="I9" s="58" t="e">
        <f t="shared" ca="1" si="2"/>
        <v>#N/A</v>
      </c>
      <c r="J9" s="59" t="str">
        <f ca="1">IF(ISTEXT(VLOOKUP(A9,Table3[],7,FALSE)), VLOOKUP(A9,Table3[],7,FALSE),"")</f>
        <v/>
      </c>
      <c r="K9" s="59"/>
      <c r="L9" s="64" t="b">
        <f t="shared" ca="1" si="8"/>
        <v>0</v>
      </c>
      <c r="M9" s="64" t="b">
        <f t="shared" ca="1" si="9"/>
        <v>0</v>
      </c>
      <c r="N9" s="64" t="b">
        <f ca="1">IF(AND(N8="",M9=M7),N7,IF(AND(A9&lt;&gt;"",D9="",F9=""),IF(ISNA(C9),"",IF(L9=0,IF(M9&lt;&gt;M8,INT(MAX(N$5:N8))+1,INT(MAX(N$5:N8)))+0.5,IF(M9&lt;&gt;M8,INT(MAX(N$5:N8))+1,INT(MAX(N$5:N8)))))))</f>
        <v>0</v>
      </c>
      <c r="O9" s="62" t="str">
        <f t="shared" ca="1" si="10"/>
        <v/>
      </c>
      <c r="P9" s="62">
        <f t="shared" ca="1" si="11"/>
        <v>3</v>
      </c>
      <c r="Q9" s="62">
        <f t="shared" ca="1" si="12"/>
        <v>1</v>
      </c>
      <c r="R9" s="62" t="str">
        <f t="shared" ca="1" si="3"/>
        <v/>
      </c>
      <c r="S9" s="62" t="str">
        <f t="shared" ca="1" si="4"/>
        <v/>
      </c>
      <c r="T9" t="e">
        <f t="shared" ca="1" si="5"/>
        <v>#N/A</v>
      </c>
    </row>
    <row r="10" spans="1:39" ht="14.5" x14ac:dyDescent="0.35">
      <c r="A10" s="2">
        <f ca="1">CalcVisits!C26</f>
        <v>44508</v>
      </c>
      <c r="B10" s="21">
        <f ca="1">CalcVisits!N26</f>
        <v>0.875</v>
      </c>
      <c r="C10" s="52">
        <f t="shared" ca="1" si="0"/>
        <v>0.875</v>
      </c>
      <c r="D10" s="53">
        <f t="shared" ca="1" si="6"/>
        <v>0.92564102564102568</v>
      </c>
      <c r="E10" s="65"/>
      <c r="F10" s="55"/>
      <c r="G10" s="56" t="e">
        <f t="shared" ca="1" si="7"/>
        <v>#N/A</v>
      </c>
      <c r="H10" s="57" t="e">
        <f t="shared" ca="1" si="1"/>
        <v>#N/A</v>
      </c>
      <c r="I10" s="58" t="e">
        <f t="shared" ca="1" si="2"/>
        <v>#N/A</v>
      </c>
      <c r="J10" s="59" t="str">
        <f ca="1">IF(ISTEXT(VLOOKUP(A10,Table3[],7,FALSE)), VLOOKUP(A10,Table3[],7,FALSE),"")</f>
        <v/>
      </c>
      <c r="K10" s="59"/>
      <c r="L10" s="64" t="b">
        <f t="shared" ca="1" si="8"/>
        <v>0</v>
      </c>
      <c r="M10" s="64" t="b">
        <f t="shared" ca="1" si="9"/>
        <v>0</v>
      </c>
      <c r="N10" s="64" t="b">
        <f ca="1">IF(AND(N9="",M10=M8),N8,IF(AND(A10&lt;&gt;"",D10="",F10=""),IF(ISNA(C10),"",IF(L10=0,IF(M10&lt;&gt;M9,INT(MAX(N$5:N9))+1,INT(MAX(N$5:N9)))+0.5,IF(M10&lt;&gt;M9,INT(MAX(N$5:N9))+1,INT(MAX(N$5:N9)))))))</f>
        <v>0</v>
      </c>
      <c r="O10" s="62" t="str">
        <f t="shared" ca="1" si="10"/>
        <v/>
      </c>
      <c r="P10" s="62">
        <f t="shared" ca="1" si="11"/>
        <v>1</v>
      </c>
      <c r="Q10" s="62">
        <f t="shared" ca="1" si="12"/>
        <v>2</v>
      </c>
      <c r="R10" s="62" t="str">
        <f t="shared" ca="1" si="3"/>
        <v/>
      </c>
      <c r="S10" s="62" t="str">
        <f t="shared" ca="1" si="4"/>
        <v/>
      </c>
      <c r="T10" t="e">
        <f t="shared" ca="1" si="5"/>
        <v>#N/A</v>
      </c>
    </row>
    <row r="11" spans="1:39" ht="14.5" x14ac:dyDescent="0.35">
      <c r="A11" s="2">
        <f ca="1">CalcVisits!C27</f>
        <v>44515</v>
      </c>
      <c r="B11" s="21">
        <f ca="1">CalcVisits!N27</f>
        <v>0.91666666666666663</v>
      </c>
      <c r="C11" s="52">
        <f t="shared" ca="1" si="0"/>
        <v>0.91666666666666663</v>
      </c>
      <c r="D11" s="53">
        <f t="shared" ca="1" si="6"/>
        <v>0.92564102564102568</v>
      </c>
      <c r="E11" s="65"/>
      <c r="F11" s="55"/>
      <c r="G11" s="56" t="e">
        <f t="shared" ca="1" si="7"/>
        <v>#N/A</v>
      </c>
      <c r="H11" s="57" t="e">
        <f t="shared" ca="1" si="1"/>
        <v>#N/A</v>
      </c>
      <c r="I11" s="58" t="e">
        <f t="shared" ca="1" si="2"/>
        <v>#N/A</v>
      </c>
      <c r="J11" s="59" t="str">
        <f ca="1">IF(ISTEXT(VLOOKUP(A11,Table3[],7,FALSE)), VLOOKUP(A11,Table3[],7,FALSE),"")</f>
        <v/>
      </c>
      <c r="K11" s="59"/>
      <c r="L11" s="64" t="b">
        <f t="shared" ca="1" si="8"/>
        <v>0</v>
      </c>
      <c r="M11" s="64" t="b">
        <f t="shared" ca="1" si="9"/>
        <v>0</v>
      </c>
      <c r="N11" s="64" t="b">
        <f ca="1">IF(AND(N10="",M11=M9),N9,IF(AND(A11&lt;&gt;"",D11="",F11=""),IF(ISNA(C11),"",IF(L11=0,IF(M11&lt;&gt;M10,INT(MAX(N$5:N10))+1,INT(MAX(N$5:N10)))+0.5,IF(M11&lt;&gt;M10,INT(MAX(N$5:N10))+1,INT(MAX(N$5:N10)))))))</f>
        <v>0</v>
      </c>
      <c r="O11" s="62" t="str">
        <f t="shared" ca="1" si="10"/>
        <v/>
      </c>
      <c r="P11" s="62">
        <f t="shared" ca="1" si="11"/>
        <v>2</v>
      </c>
      <c r="Q11" s="62">
        <f t="shared" ca="1" si="12"/>
        <v>1</v>
      </c>
      <c r="R11" s="62" t="str">
        <f t="shared" ca="1" si="3"/>
        <v/>
      </c>
      <c r="S11" s="62" t="str">
        <f t="shared" ca="1" si="4"/>
        <v/>
      </c>
      <c r="T11" t="e">
        <f t="shared" ca="1" si="5"/>
        <v>#N/A</v>
      </c>
    </row>
    <row r="12" spans="1:39" ht="14.5" x14ac:dyDescent="0.35">
      <c r="A12" s="2">
        <f ca="1">CalcVisits!C28</f>
        <v>44522</v>
      </c>
      <c r="B12" s="21">
        <f ca="1">CalcVisits!N28</f>
        <v>0.8125</v>
      </c>
      <c r="C12" s="52">
        <f t="shared" ca="1" si="0"/>
        <v>0.8125</v>
      </c>
      <c r="D12" s="53">
        <f t="shared" ca="1" si="6"/>
        <v>0.92564102564102568</v>
      </c>
      <c r="E12" s="65"/>
      <c r="F12" s="55"/>
      <c r="G12" s="56" t="e">
        <f t="shared" ca="1" si="7"/>
        <v>#N/A</v>
      </c>
      <c r="H12" s="57" t="e">
        <f t="shared" ca="1" si="1"/>
        <v>#N/A</v>
      </c>
      <c r="I12" s="58" t="e">
        <f t="shared" ca="1" si="2"/>
        <v>#N/A</v>
      </c>
      <c r="J12" s="59" t="str">
        <f ca="1">IF(ISTEXT(VLOOKUP(A12,Table3[],7,FALSE)), VLOOKUP(A12,Table3[],7,FALSE),"")</f>
        <v/>
      </c>
      <c r="K12" s="59"/>
      <c r="L12" s="64" t="b">
        <f t="shared" ca="1" si="8"/>
        <v>0</v>
      </c>
      <c r="M12" s="64" t="b">
        <f t="shared" ca="1" si="9"/>
        <v>0</v>
      </c>
      <c r="N12" s="64" t="b">
        <f ca="1">IF(AND(N11="",M12=M10),N10,IF(AND(A12&lt;&gt;"",D12="",F12=""),IF(ISNA(C12),"",IF(L12=0,IF(M12&lt;&gt;M11,INT(MAX(N$5:N11))+1,INT(MAX(N$5:N11)))+0.5,IF(M12&lt;&gt;M11,INT(MAX(N$5:N11))+1,INT(MAX(N$5:N11)))))))</f>
        <v>0</v>
      </c>
      <c r="O12" s="62" t="str">
        <f t="shared" ca="1" si="10"/>
        <v/>
      </c>
      <c r="P12" s="62">
        <f t="shared" ca="1" si="11"/>
        <v>1</v>
      </c>
      <c r="Q12" s="62">
        <f t="shared" ca="1" si="12"/>
        <v>2</v>
      </c>
      <c r="R12" s="62" t="str">
        <f t="shared" ca="1" si="3"/>
        <v/>
      </c>
      <c r="S12" s="62" t="str">
        <f t="shared" ca="1" si="4"/>
        <v/>
      </c>
      <c r="T12" t="e">
        <f t="shared" ca="1" si="5"/>
        <v>#N/A</v>
      </c>
    </row>
    <row r="13" spans="1:39" ht="14.5" x14ac:dyDescent="0.35">
      <c r="A13" s="2">
        <f ca="1">CalcVisits!C29</f>
        <v>44529</v>
      </c>
      <c r="B13" s="21">
        <f ca="1">CalcVisits!N29</f>
        <v>0.85</v>
      </c>
      <c r="C13" s="52">
        <f t="shared" ca="1" si="0"/>
        <v>0.85</v>
      </c>
      <c r="D13" s="53">
        <f t="shared" ca="1" si="6"/>
        <v>0.92564102564102568</v>
      </c>
      <c r="E13" s="65"/>
      <c r="F13" s="55"/>
      <c r="G13" s="56" t="e">
        <f t="shared" ca="1" si="7"/>
        <v>#N/A</v>
      </c>
      <c r="H13" s="57" t="e">
        <f t="shared" ca="1" si="1"/>
        <v>#N/A</v>
      </c>
      <c r="I13" s="58" t="e">
        <f t="shared" ca="1" si="2"/>
        <v>#N/A</v>
      </c>
      <c r="J13" s="59" t="str">
        <f ca="1">IF(ISTEXT(VLOOKUP(A13,Table3[],7,FALSE)), VLOOKUP(A13,Table3[],7,FALSE),"")</f>
        <v>Test 3</v>
      </c>
      <c r="K13" s="59"/>
      <c r="L13" s="64" t="b">
        <f t="shared" ca="1" si="8"/>
        <v>0</v>
      </c>
      <c r="M13" s="64" t="b">
        <f t="shared" ca="1" si="9"/>
        <v>0</v>
      </c>
      <c r="N13" s="64" t="b">
        <f ca="1">IF(AND(N12="",M13=M11),N11,IF(AND(A13&lt;&gt;"",D13="",F13=""),IF(ISNA(C13),"",IF(L13=0,IF(M13&lt;&gt;M12,INT(MAX(N$5:N12))+1,INT(MAX(N$5:N12)))+0.5,IF(M13&lt;&gt;M12,INT(MAX(N$5:N12))+1,INT(MAX(N$5:N12)))))))</f>
        <v>0</v>
      </c>
      <c r="O13" s="62" t="str">
        <f t="shared" ca="1" si="10"/>
        <v/>
      </c>
      <c r="P13" s="62">
        <f t="shared" ca="1" si="11"/>
        <v>2</v>
      </c>
      <c r="Q13" s="62">
        <f t="shared" ca="1" si="12"/>
        <v>1</v>
      </c>
      <c r="R13" s="62" t="str">
        <f t="shared" ca="1" si="3"/>
        <v/>
      </c>
      <c r="S13" s="62" t="str">
        <f t="shared" ca="1" si="4"/>
        <v/>
      </c>
      <c r="T13">
        <f t="shared" ca="1" si="5"/>
        <v>0.85</v>
      </c>
    </row>
    <row r="14" spans="1:39" ht="14.5" x14ac:dyDescent="0.35">
      <c r="A14" s="2">
        <f ca="1">CalcVisits!C30</f>
        <v>44536</v>
      </c>
      <c r="B14" s="21">
        <f ca="1">CalcVisits!N30</f>
        <v>0.66666666666666663</v>
      </c>
      <c r="C14" s="52">
        <f t="shared" ca="1" si="0"/>
        <v>0.66666666666666663</v>
      </c>
      <c r="D14" s="53">
        <f t="shared" ca="1" si="6"/>
        <v>0.92564102564102568</v>
      </c>
      <c r="E14" s="65"/>
      <c r="F14" s="55"/>
      <c r="G14" s="56" t="e">
        <f t="shared" ca="1" si="7"/>
        <v>#N/A</v>
      </c>
      <c r="H14" s="57" t="e">
        <f t="shared" ca="1" si="1"/>
        <v>#N/A</v>
      </c>
      <c r="I14" s="58" t="e">
        <f t="shared" ca="1" si="2"/>
        <v>#N/A</v>
      </c>
      <c r="J14" s="59" t="str">
        <f ca="1">IF(ISTEXT(VLOOKUP(A14,Table3[],7,FALSE)), VLOOKUP(A14,Table3[],7,FALSE),"")</f>
        <v/>
      </c>
      <c r="K14" s="59"/>
      <c r="L14" s="64" t="b">
        <f t="shared" ca="1" si="8"/>
        <v>0</v>
      </c>
      <c r="M14" s="64" t="b">
        <f t="shared" ca="1" si="9"/>
        <v>0</v>
      </c>
      <c r="N14" s="64" t="b">
        <f ca="1">IF(AND(N13="",M14=M12),N12,IF(AND(A14&lt;&gt;"",D14="",F14=""),IF(ISNA(C14),"",IF(L14=0,IF(M14&lt;&gt;M13,INT(MAX(N$5:N13))+1,INT(MAX(N$5:N13)))+0.5,IF(M14&lt;&gt;M13,INT(MAX(N$5:N13))+1,INT(MAX(N$5:N13)))))))</f>
        <v>0</v>
      </c>
      <c r="O14" s="62" t="str">
        <f t="shared" ca="1" si="10"/>
        <v/>
      </c>
      <c r="P14" s="62">
        <f t="shared" ca="1" si="11"/>
        <v>1</v>
      </c>
      <c r="Q14" s="62">
        <f t="shared" ca="1" si="12"/>
        <v>2</v>
      </c>
      <c r="R14" s="62" t="str">
        <f t="shared" ca="1" si="3"/>
        <v/>
      </c>
      <c r="S14" s="62" t="str">
        <f t="shared" ca="1" si="4"/>
        <v/>
      </c>
      <c r="T14" t="e">
        <f t="shared" ca="1" si="5"/>
        <v>#N/A</v>
      </c>
    </row>
    <row r="15" spans="1:39" ht="14.5" x14ac:dyDescent="0.35">
      <c r="A15" s="2">
        <f ca="1">CalcVisits!C31</f>
        <v>44543</v>
      </c>
      <c r="B15" s="21">
        <f ca="1">CalcVisits!N31</f>
        <v>0.9</v>
      </c>
      <c r="C15" s="52">
        <f t="shared" ca="1" si="0"/>
        <v>0.9</v>
      </c>
      <c r="D15" s="53">
        <f t="shared" ca="1" si="6"/>
        <v>0.92564102564102568</v>
      </c>
      <c r="E15" s="65"/>
      <c r="F15" s="55"/>
      <c r="G15" s="56" t="e">
        <f t="shared" ca="1" si="7"/>
        <v>#N/A</v>
      </c>
      <c r="H15" s="57" t="e">
        <f t="shared" ca="1" si="1"/>
        <v>#N/A</v>
      </c>
      <c r="I15" s="58" t="e">
        <f t="shared" ca="1" si="2"/>
        <v>#N/A</v>
      </c>
      <c r="J15" s="59" t="str">
        <f ca="1">IF(ISTEXT(VLOOKUP(A15,Table3[],7,FALSE)), VLOOKUP(A15,Table3[],7,FALSE),"")</f>
        <v/>
      </c>
      <c r="K15" s="59"/>
      <c r="L15" s="64" t="b">
        <f t="shared" ca="1" si="8"/>
        <v>0</v>
      </c>
      <c r="M15" s="64" t="b">
        <f t="shared" ca="1" si="9"/>
        <v>0</v>
      </c>
      <c r="N15" s="64" t="b">
        <f ca="1">IF(AND(N14="",M15=M13),N13,IF(AND(A15&lt;&gt;"",D15="",F15=""),IF(ISNA(C15),"",IF(L15=0,IF(M15&lt;&gt;M14,INT(MAX(N$5:N14))+1,INT(MAX(N$5:N14)))+0.5,IF(M15&lt;&gt;M14,INT(MAX(N$5:N14))+1,INT(MAX(N$5:N14)))))))</f>
        <v>0</v>
      </c>
      <c r="O15" s="62" t="str">
        <f t="shared" ca="1" si="10"/>
        <v/>
      </c>
      <c r="P15" s="62">
        <f t="shared" ca="1" si="11"/>
        <v>2</v>
      </c>
      <c r="Q15" s="62">
        <f t="shared" ca="1" si="12"/>
        <v>1</v>
      </c>
      <c r="R15" s="62" t="str">
        <f t="shared" ca="1" si="3"/>
        <v/>
      </c>
      <c r="S15" s="62" t="str">
        <f t="shared" ca="1" si="4"/>
        <v/>
      </c>
      <c r="T15" t="e">
        <f t="shared" ca="1" si="5"/>
        <v>#N/A</v>
      </c>
    </row>
    <row r="16" spans="1:39" ht="14.5" x14ac:dyDescent="0.35">
      <c r="A16" s="2" t="str">
        <f ca="1">CalcVisits!C32</f>
        <v/>
      </c>
      <c r="B16" s="21" t="str">
        <f ca="1">CalcVisits!N32</f>
        <v/>
      </c>
      <c r="C16" s="52" t="e">
        <f t="shared" ca="1" si="0"/>
        <v>#N/A</v>
      </c>
      <c r="D16" s="53">
        <f t="shared" ca="1" si="6"/>
        <v>0.92564102564102568</v>
      </c>
      <c r="E16" s="65">
        <f t="shared" ca="1" si="6"/>
        <v>0.92564102564102568</v>
      </c>
      <c r="F16" s="55"/>
      <c r="G16" s="56" t="e">
        <f t="shared" ca="1" si="7"/>
        <v>#N/A</v>
      </c>
      <c r="H16" s="57" t="e">
        <f t="shared" ca="1" si="1"/>
        <v>#N/A</v>
      </c>
      <c r="I16" s="58" t="e">
        <f ca="1">IF(AND(D16="",F16="",OR(ISNUMBER(G15),ISNUMBER(G17))),IF(L16=0,C16,#N/A),#N/A)</f>
        <v>#N/A</v>
      </c>
      <c r="J16" s="59" t="str">
        <f ca="1">IF(ISTEXT(VLOOKUP(A16,Table3[],7,FALSE)), VLOOKUP(A16,Table3[],7,FALSE),"")</f>
        <v/>
      </c>
      <c r="K16" s="59"/>
      <c r="L16" s="64" t="str">
        <f t="shared" ca="1" si="8"/>
        <v/>
      </c>
      <c r="M16" s="64" t="str">
        <f t="shared" ca="1" si="9"/>
        <v/>
      </c>
      <c r="N16" s="64" t="b">
        <f ca="1">IF(AND(N15="",M16=M14),N14,IF(AND(A16&lt;&gt;"",D16="",F16=""),IF(ISNA(C16),"",IF(L16=0,IF(M16&lt;&gt;M15,INT(MAX(N$5:N15))+1,INT(MAX(N$5:N15)))+0.5,IF(M16&lt;&gt;M15,INT(MAX(N$5:N15))+1,INT(MAX(N$5:N15)))))))</f>
        <v>0</v>
      </c>
      <c r="O16" s="62" t="str">
        <f t="shared" ca="1" si="10"/>
        <v/>
      </c>
      <c r="P16" s="62">
        <f t="shared" ca="1" si="11"/>
        <v>1</v>
      </c>
      <c r="Q16" s="62">
        <f t="shared" ca="1" si="12"/>
        <v>1</v>
      </c>
      <c r="R16" s="62" t="str">
        <f t="shared" ca="1" si="3"/>
        <v/>
      </c>
      <c r="S16" s="62" t="str">
        <f t="shared" ca="1" si="4"/>
        <v/>
      </c>
      <c r="T16" t="e">
        <f t="shared" ca="1" si="5"/>
        <v>#N/A</v>
      </c>
    </row>
    <row r="17" spans="1:20" ht="14.5" x14ac:dyDescent="0.35">
      <c r="A17" s="2" t="str">
        <f ca="1">CalcVisits!C33</f>
        <v/>
      </c>
      <c r="B17" s="21" t="str">
        <f ca="1">CalcVisits!N33</f>
        <v/>
      </c>
      <c r="C17" s="52" t="e">
        <f t="shared" ca="1" si="0"/>
        <v>#N/A</v>
      </c>
      <c r="D17" s="66"/>
      <c r="E17" s="65">
        <f t="shared" ca="1" si="6"/>
        <v>0.92564102564102568</v>
      </c>
      <c r="F17" s="55"/>
      <c r="G17" s="56" t="e">
        <f t="shared" ca="1" si="7"/>
        <v>#N/A</v>
      </c>
      <c r="H17" s="57" t="e">
        <f t="shared" ca="1" si="1"/>
        <v>#N/A</v>
      </c>
      <c r="I17" s="58" t="e">
        <f t="shared" ca="1" si="2"/>
        <v>#N/A</v>
      </c>
      <c r="J17" s="59" t="str">
        <f ca="1">IF(ISTEXT(VLOOKUP(A17,Table3[],7,FALSE)), VLOOKUP(A17,Table3[],7,FALSE),"")</f>
        <v/>
      </c>
      <c r="K17" s="59"/>
      <c r="L17" s="64" t="str">
        <f t="shared" ca="1" si="8"/>
        <v/>
      </c>
      <c r="M17" s="64" t="str">
        <f t="shared" ca="1" si="9"/>
        <v/>
      </c>
      <c r="N17" s="64" t="b">
        <f ca="1">IF(AND(N16="",M17=M15),N15,IF(AND(A17&lt;&gt;"",D17="",F17=""),IF(ISNA(C17),"",IF(L17=0,IF(M17&lt;&gt;M16,INT(MAX(N$5:N16))+1,INT(MAX(N$5:N16)))+0.5,IF(M17&lt;&gt;M16,INT(MAX(N$5:N16))+1,INT(MAX(N$5:N16)))))))</f>
        <v>0</v>
      </c>
      <c r="O17" s="62" t="str">
        <f t="shared" ca="1" si="10"/>
        <v/>
      </c>
      <c r="P17" s="62">
        <f t="shared" ca="1" si="11"/>
        <v>1</v>
      </c>
      <c r="Q17" s="62">
        <f t="shared" ca="1" si="12"/>
        <v>1</v>
      </c>
      <c r="R17" s="62" t="str">
        <f t="shared" ca="1" si="3"/>
        <v/>
      </c>
      <c r="S17" s="62" t="str">
        <f t="shared" ca="1" si="4"/>
        <v/>
      </c>
      <c r="T17" t="e">
        <f t="shared" ca="1" si="5"/>
        <v>#N/A</v>
      </c>
    </row>
    <row r="18" spans="1:20" ht="14.5" x14ac:dyDescent="0.35">
      <c r="A18" s="2" t="str">
        <f ca="1">CalcVisits!C34</f>
        <v/>
      </c>
      <c r="B18" s="21" t="str">
        <f ca="1">CalcVisits!N34</f>
        <v/>
      </c>
      <c r="C18" s="52" t="e">
        <f t="shared" ca="1" si="0"/>
        <v>#N/A</v>
      </c>
      <c r="D18" s="66"/>
      <c r="E18" s="65">
        <f t="shared" ca="1" si="6"/>
        <v>0.92564102564102568</v>
      </c>
      <c r="F18" s="55"/>
      <c r="G18" s="56" t="e">
        <f t="shared" ca="1" si="7"/>
        <v>#N/A</v>
      </c>
      <c r="H18" s="57" t="e">
        <f t="shared" ca="1" si="1"/>
        <v>#N/A</v>
      </c>
      <c r="I18" s="58" t="e">
        <f t="shared" ca="1" si="2"/>
        <v>#N/A</v>
      </c>
      <c r="J18" s="59" t="str">
        <f ca="1">IF(ISTEXT(VLOOKUP(A18,Table3[],7,FALSE)), VLOOKUP(A18,Table3[],7,FALSE),"")</f>
        <v/>
      </c>
      <c r="K18" s="59"/>
      <c r="L18" s="64" t="str">
        <f t="shared" ca="1" si="8"/>
        <v/>
      </c>
      <c r="M18" s="64" t="str">
        <f t="shared" ca="1" si="9"/>
        <v/>
      </c>
      <c r="N18" s="64" t="b">
        <f ca="1">IF(AND(N17="",M18=M16),N16,IF(AND(A18&lt;&gt;"",D18="",F18=""),IF(ISNA(C18),"",IF(L18=0,IF(M18&lt;&gt;M17,INT(MAX(N$5:N17))+1,INT(MAX(N$5:N17)))+0.5,IF(M18&lt;&gt;M17,INT(MAX(N$5:N17))+1,INT(MAX(N$5:N17)))))))</f>
        <v>0</v>
      </c>
      <c r="O18" s="62" t="str">
        <f t="shared" ca="1" si="10"/>
        <v/>
      </c>
      <c r="P18" s="62">
        <f t="shared" ca="1" si="11"/>
        <v>1</v>
      </c>
      <c r="Q18" s="62">
        <f t="shared" ca="1" si="12"/>
        <v>1</v>
      </c>
      <c r="R18" s="62" t="str">
        <f t="shared" ca="1" si="3"/>
        <v/>
      </c>
      <c r="S18" s="62" t="str">
        <f t="shared" ca="1" si="4"/>
        <v/>
      </c>
      <c r="T18" t="e">
        <f t="shared" ca="1" si="5"/>
        <v>#N/A</v>
      </c>
    </row>
    <row r="19" spans="1:20" ht="14.5" x14ac:dyDescent="0.35">
      <c r="A19" s="2" t="str">
        <f ca="1">CalcVisits!C35</f>
        <v/>
      </c>
      <c r="B19" s="21" t="str">
        <f ca="1">CalcVisits!N35</f>
        <v/>
      </c>
      <c r="C19" s="52" t="e">
        <f t="shared" ca="1" si="0"/>
        <v>#N/A</v>
      </c>
      <c r="D19" s="66"/>
      <c r="E19" s="65">
        <f t="shared" ca="1" si="6"/>
        <v>0.92564102564102568</v>
      </c>
      <c r="F19" s="55"/>
      <c r="G19" s="56" t="e">
        <f t="shared" ca="1" si="7"/>
        <v>#N/A</v>
      </c>
      <c r="H19" s="57" t="e">
        <f t="shared" ca="1" si="1"/>
        <v>#N/A</v>
      </c>
      <c r="I19" s="58" t="e">
        <f t="shared" ca="1" si="2"/>
        <v>#N/A</v>
      </c>
      <c r="J19" s="59" t="str">
        <f ca="1">IF(ISTEXT(VLOOKUP(A19,Table3[],7,FALSE)), VLOOKUP(A19,Table3[],7,FALSE),"")</f>
        <v/>
      </c>
      <c r="K19" s="59"/>
      <c r="L19" s="64" t="str">
        <f t="shared" ca="1" si="8"/>
        <v/>
      </c>
      <c r="M19" s="64" t="str">
        <f t="shared" ca="1" si="9"/>
        <v/>
      </c>
      <c r="N19" s="64" t="b">
        <f ca="1">IF(AND(N18="",M19=M17),N17,IF(AND(A19&lt;&gt;"",D19="",F19=""),IF(ISNA(C19),"",IF(L19=0,IF(M19&lt;&gt;M18,INT(MAX(N$5:N18))+1,INT(MAX(N$5:N18)))+0.5,IF(M19&lt;&gt;M18,INT(MAX(N$5:N18))+1,INT(MAX(N$5:N18)))))))</f>
        <v>0</v>
      </c>
      <c r="O19" s="62" t="str">
        <f t="shared" ca="1" si="10"/>
        <v/>
      </c>
      <c r="P19" s="62">
        <f t="shared" ca="1" si="11"/>
        <v>1</v>
      </c>
      <c r="Q19" s="62">
        <f t="shared" ca="1" si="12"/>
        <v>1</v>
      </c>
      <c r="R19" s="62" t="str">
        <f t="shared" ca="1" si="3"/>
        <v/>
      </c>
      <c r="S19" s="62" t="str">
        <f t="shared" ca="1" si="4"/>
        <v/>
      </c>
      <c r="T19" t="e">
        <f t="shared" ca="1" si="5"/>
        <v>#N/A</v>
      </c>
    </row>
    <row r="20" spans="1:20" ht="14.5" x14ac:dyDescent="0.35">
      <c r="A20" s="2" t="str">
        <f ca="1">CalcVisits!C36</f>
        <v/>
      </c>
      <c r="B20" s="21" t="str">
        <f ca="1">CalcVisits!N36</f>
        <v/>
      </c>
      <c r="C20" s="52" t="e">
        <f t="shared" ca="1" si="0"/>
        <v>#N/A</v>
      </c>
      <c r="D20" s="66"/>
      <c r="E20" s="65">
        <f t="shared" ca="1" si="6"/>
        <v>0.92564102564102568</v>
      </c>
      <c r="F20" s="55"/>
      <c r="G20" s="56" t="e">
        <f t="shared" ca="1" si="7"/>
        <v>#N/A</v>
      </c>
      <c r="H20" s="57" t="e">
        <f t="shared" ca="1" si="1"/>
        <v>#N/A</v>
      </c>
      <c r="I20" s="58" t="e">
        <f t="shared" ca="1" si="2"/>
        <v>#N/A</v>
      </c>
      <c r="J20" s="59" t="str">
        <f ca="1">IF(ISTEXT(VLOOKUP(A20,Table3[],7,FALSE)), VLOOKUP(A20,Table3[],7,FALSE),"")</f>
        <v/>
      </c>
      <c r="K20" s="59"/>
      <c r="L20" s="64" t="str">
        <f t="shared" ca="1" si="8"/>
        <v/>
      </c>
      <c r="M20" s="64" t="str">
        <f t="shared" ca="1" si="9"/>
        <v/>
      </c>
      <c r="N20" s="64" t="b">
        <f ca="1">IF(AND(N19="",M20=M18),N18,IF(AND(A20&lt;&gt;"",D20="",F20=""),IF(ISNA(C20),"",IF(L20=0,IF(M20&lt;&gt;M19,INT(MAX(N$5:N19))+1,INT(MAX(N$5:N19)))+0.5,IF(M20&lt;&gt;M19,INT(MAX(N$5:N19))+1,INT(MAX(N$5:N19)))))))</f>
        <v>0</v>
      </c>
      <c r="O20" s="62" t="str">
        <f t="shared" ca="1" si="10"/>
        <v/>
      </c>
      <c r="P20" s="62">
        <f t="shared" ca="1" si="11"/>
        <v>1</v>
      </c>
      <c r="Q20" s="62">
        <f t="shared" ca="1" si="12"/>
        <v>1</v>
      </c>
      <c r="R20" s="62" t="str">
        <f t="shared" ca="1" si="3"/>
        <v/>
      </c>
      <c r="S20" s="62" t="str">
        <f t="shared" ca="1" si="4"/>
        <v/>
      </c>
      <c r="T20" t="e">
        <f t="shared" ca="1" si="5"/>
        <v>#N/A</v>
      </c>
    </row>
    <row r="21" spans="1:20" ht="14.5" x14ac:dyDescent="0.35">
      <c r="A21" s="2" t="str">
        <f ca="1">CalcVisits!C37</f>
        <v/>
      </c>
      <c r="B21" s="21" t="str">
        <f ca="1">CalcVisits!N37</f>
        <v/>
      </c>
      <c r="C21" s="52" t="e">
        <f t="shared" ca="1" si="0"/>
        <v>#N/A</v>
      </c>
      <c r="D21" s="66"/>
      <c r="E21" s="65">
        <f t="shared" ca="1" si="6"/>
        <v>0.92564102564102568</v>
      </c>
      <c r="F21" s="55"/>
      <c r="G21" s="56" t="e">
        <f t="shared" ca="1" si="7"/>
        <v>#N/A</v>
      </c>
      <c r="H21" s="57" t="e">
        <f t="shared" ca="1" si="1"/>
        <v>#N/A</v>
      </c>
      <c r="I21" s="58" t="e">
        <f t="shared" ca="1" si="2"/>
        <v>#N/A</v>
      </c>
      <c r="J21" s="59" t="str">
        <f ca="1">IF(ISTEXT(VLOOKUP(A21,Table3[],7,FALSE)), VLOOKUP(A21,Table3[],7,FALSE),"")</f>
        <v/>
      </c>
      <c r="K21" s="59"/>
      <c r="L21" s="64" t="str">
        <f t="shared" ca="1" si="8"/>
        <v/>
      </c>
      <c r="M21" s="64" t="str">
        <f t="shared" ca="1" si="9"/>
        <v/>
      </c>
      <c r="N21" s="64" t="b">
        <f ca="1">IF(AND(N20="",M21=M19),N19,IF(AND(A21&lt;&gt;"",D21="",F21=""),IF(ISNA(C21),"",IF(L21=0,IF(M21&lt;&gt;M20,INT(MAX(N$5:N20))+1,INT(MAX(N$5:N20)))+0.5,IF(M21&lt;&gt;M20,INT(MAX(N$5:N20))+1,INT(MAX(N$5:N20)))))))</f>
        <v>0</v>
      </c>
      <c r="O21" s="62" t="str">
        <f t="shared" ca="1" si="10"/>
        <v/>
      </c>
      <c r="P21" s="62">
        <f t="shared" ca="1" si="11"/>
        <v>1</v>
      </c>
      <c r="Q21" s="62">
        <f t="shared" ca="1" si="12"/>
        <v>1</v>
      </c>
      <c r="R21" s="62" t="str">
        <f t="shared" ca="1" si="3"/>
        <v/>
      </c>
      <c r="S21" s="62" t="str">
        <f t="shared" ca="1" si="4"/>
        <v/>
      </c>
      <c r="T21" t="e">
        <f t="shared" ca="1" si="5"/>
        <v>#N/A</v>
      </c>
    </row>
    <row r="22" spans="1:20" ht="14.5" x14ac:dyDescent="0.35">
      <c r="A22" s="2" t="str">
        <f ca="1">CalcVisits!C38</f>
        <v/>
      </c>
      <c r="B22" s="21" t="str">
        <f ca="1">CalcVisits!N38</f>
        <v/>
      </c>
      <c r="C22" s="52" t="e">
        <f t="shared" ca="1" si="0"/>
        <v>#N/A</v>
      </c>
      <c r="D22" s="66"/>
      <c r="E22" s="65">
        <f t="shared" ca="1" si="6"/>
        <v>0.92564102564102568</v>
      </c>
      <c r="F22" s="55"/>
      <c r="G22" s="56" t="e">
        <f t="shared" ca="1" si="7"/>
        <v>#N/A</v>
      </c>
      <c r="H22" s="57" t="e">
        <f t="shared" ca="1" si="1"/>
        <v>#N/A</v>
      </c>
      <c r="I22" s="58" t="e">
        <f t="shared" ca="1" si="2"/>
        <v>#N/A</v>
      </c>
      <c r="J22" s="59" t="str">
        <f ca="1">IF(ISTEXT(VLOOKUP(A22,Table3[],7,FALSE)), VLOOKUP(A22,Table3[],7,FALSE),"")</f>
        <v/>
      </c>
      <c r="K22" s="59"/>
      <c r="L22" s="64" t="str">
        <f t="shared" ca="1" si="8"/>
        <v/>
      </c>
      <c r="M22" s="64" t="str">
        <f t="shared" ca="1" si="9"/>
        <v/>
      </c>
      <c r="N22" s="64" t="b">
        <f ca="1">IF(AND(N21="",M22=M20),N20,IF(AND(A22&lt;&gt;"",D22="",F22=""),IF(ISNA(C22),"",IF(L22=0,IF(M22&lt;&gt;M21,INT(MAX(N$5:N21))+1,INT(MAX(N$5:N21)))+0.5,IF(M22&lt;&gt;M21,INT(MAX(N$5:N21))+1,INT(MAX(N$5:N21)))))))</f>
        <v>0</v>
      </c>
      <c r="O22" s="62" t="str">
        <f t="shared" ca="1" si="10"/>
        <v/>
      </c>
      <c r="P22" s="62">
        <f t="shared" ca="1" si="11"/>
        <v>1</v>
      </c>
      <c r="Q22" s="62">
        <f t="shared" ca="1" si="12"/>
        <v>1</v>
      </c>
      <c r="R22" s="62" t="str">
        <f t="shared" ca="1" si="3"/>
        <v/>
      </c>
      <c r="S22" s="62" t="str">
        <f t="shared" ca="1" si="4"/>
        <v/>
      </c>
      <c r="T22" t="e">
        <f t="shared" ca="1" si="5"/>
        <v>#N/A</v>
      </c>
    </row>
    <row r="23" spans="1:20" ht="14.5" x14ac:dyDescent="0.35">
      <c r="A23" s="2" t="str">
        <f ca="1">CalcVisits!C39</f>
        <v/>
      </c>
      <c r="B23" s="21" t="str">
        <f ca="1">CalcVisits!N39</f>
        <v/>
      </c>
      <c r="C23" s="52" t="e">
        <f t="shared" ca="1" si="0"/>
        <v>#N/A</v>
      </c>
      <c r="D23" s="66"/>
      <c r="E23" s="65">
        <f t="shared" ref="E23:E86" ca="1" si="13">MEDIAN($C$5:$C$10)</f>
        <v>0.92564102564102568</v>
      </c>
      <c r="F23" s="55"/>
      <c r="G23" s="56" t="e">
        <f t="shared" ca="1" si="7"/>
        <v>#N/A</v>
      </c>
      <c r="H23" s="57" t="e">
        <f t="shared" ca="1" si="1"/>
        <v>#N/A</v>
      </c>
      <c r="I23" s="58" t="e">
        <f t="shared" ca="1" si="2"/>
        <v>#N/A</v>
      </c>
      <c r="J23" s="59" t="str">
        <f ca="1">IF(ISTEXT(VLOOKUP(A23,Table3[],7,FALSE)), VLOOKUP(A23,Table3[],7,FALSE),"")</f>
        <v/>
      </c>
      <c r="K23" s="59"/>
      <c r="L23" s="64" t="str">
        <f t="shared" ca="1" si="8"/>
        <v/>
      </c>
      <c r="M23" s="64" t="str">
        <f t="shared" ca="1" si="9"/>
        <v/>
      </c>
      <c r="N23" s="64" t="b">
        <f ca="1">IF(AND(N22="",M23=M21),N21,IF(AND(A23&lt;&gt;"",D23="",F23=""),IF(ISNA(C23),"",IF(L23=0,IF(M23&lt;&gt;M22,INT(MAX(N$5:N22))+1,INT(MAX(N$5:N22)))+0.5,IF(M23&lt;&gt;M22,INT(MAX(N$5:N22))+1,INT(MAX(N$5:N22)))))))</f>
        <v>0</v>
      </c>
      <c r="O23" s="62" t="str">
        <f t="shared" ca="1" si="10"/>
        <v/>
      </c>
      <c r="P23" s="62">
        <f t="shared" ca="1" si="11"/>
        <v>1</v>
      </c>
      <c r="Q23" s="62">
        <f t="shared" ca="1" si="12"/>
        <v>1</v>
      </c>
      <c r="R23" s="62" t="str">
        <f t="shared" ca="1" si="3"/>
        <v/>
      </c>
      <c r="S23" s="62" t="str">
        <f t="shared" ca="1" si="4"/>
        <v/>
      </c>
      <c r="T23" t="e">
        <f t="shared" ca="1" si="5"/>
        <v>#N/A</v>
      </c>
    </row>
    <row r="24" spans="1:20" ht="14.5" x14ac:dyDescent="0.35">
      <c r="A24" s="2" t="str">
        <f ca="1">CalcVisits!C40</f>
        <v/>
      </c>
      <c r="B24" s="21" t="str">
        <f ca="1">CalcVisits!N40</f>
        <v/>
      </c>
      <c r="C24" s="52" t="e">
        <f t="shared" ca="1" si="0"/>
        <v>#N/A</v>
      </c>
      <c r="D24" s="66"/>
      <c r="E24" s="65">
        <f t="shared" ca="1" si="13"/>
        <v>0.92564102564102568</v>
      </c>
      <c r="F24" s="55"/>
      <c r="G24" s="56" t="e">
        <f t="shared" ca="1" si="7"/>
        <v>#N/A</v>
      </c>
      <c r="H24" s="57" t="e">
        <f t="shared" ca="1" si="1"/>
        <v>#N/A</v>
      </c>
      <c r="I24" s="58" t="e">
        <f t="shared" ca="1" si="2"/>
        <v>#N/A</v>
      </c>
      <c r="J24" s="59" t="str">
        <f ca="1">IF(ISTEXT(VLOOKUP(A24,Table3[],7,FALSE)), VLOOKUP(A24,Table3[],7,FALSE),"")</f>
        <v/>
      </c>
      <c r="K24" s="59"/>
      <c r="L24" s="64" t="str">
        <f t="shared" ca="1" si="8"/>
        <v/>
      </c>
      <c r="M24" s="64" t="str">
        <f t="shared" ca="1" si="9"/>
        <v/>
      </c>
      <c r="N24" s="64" t="b">
        <f ca="1">IF(AND(N23="",M24=M22),N22,IF(AND(A24&lt;&gt;"",D24="",F24=""),IF(ISNA(C24),"",IF(L24=0,IF(M24&lt;&gt;M23,INT(MAX(N$5:N23))+1,INT(MAX(N$5:N23)))+0.5,IF(M24&lt;&gt;M23,INT(MAX(N$5:N23))+1,INT(MAX(N$5:N23)))))))</f>
        <v>0</v>
      </c>
      <c r="O24" s="62" t="str">
        <f t="shared" ca="1" si="10"/>
        <v/>
      </c>
      <c r="P24" s="62">
        <f t="shared" ca="1" si="11"/>
        <v>1</v>
      </c>
      <c r="Q24" s="62">
        <f t="shared" ca="1" si="12"/>
        <v>1</v>
      </c>
      <c r="R24" s="62" t="str">
        <f t="shared" ca="1" si="3"/>
        <v/>
      </c>
      <c r="S24" s="62" t="str">
        <f t="shared" ca="1" si="4"/>
        <v/>
      </c>
      <c r="T24" t="e">
        <f t="shared" ca="1" si="5"/>
        <v>#N/A</v>
      </c>
    </row>
    <row r="25" spans="1:20" ht="14.5" x14ac:dyDescent="0.35">
      <c r="A25" s="2" t="str">
        <f ca="1">CalcVisits!C41</f>
        <v/>
      </c>
      <c r="B25" s="21" t="str">
        <f ca="1">CalcVisits!N41</f>
        <v/>
      </c>
      <c r="C25" s="52" t="e">
        <f t="shared" ca="1" si="0"/>
        <v>#N/A</v>
      </c>
      <c r="D25" s="66"/>
      <c r="E25" s="65">
        <f t="shared" ca="1" si="13"/>
        <v>0.92564102564102568</v>
      </c>
      <c r="F25" s="55"/>
      <c r="G25" s="56" t="e">
        <f t="shared" ca="1" si="7"/>
        <v>#N/A</v>
      </c>
      <c r="H25" s="57" t="e">
        <f t="shared" ca="1" si="1"/>
        <v>#N/A</v>
      </c>
      <c r="I25" s="58" t="e">
        <f ca="1">IF(AND(D25="",F25="",OR(ISNUMBER(G24),ISNUMBER(G26))),IF(L25=0,C25,#N/A),#N/A)</f>
        <v>#N/A</v>
      </c>
      <c r="J25" s="59" t="str">
        <f ca="1">IF(ISTEXT(VLOOKUP(A25,Table3[],7,FALSE)), VLOOKUP(A25,Table3[],7,FALSE),"")</f>
        <v/>
      </c>
      <c r="K25" s="59"/>
      <c r="L25" s="64" t="str">
        <f t="shared" ca="1" si="8"/>
        <v/>
      </c>
      <c r="M25" s="64" t="str">
        <f t="shared" ca="1" si="9"/>
        <v/>
      </c>
      <c r="N25" s="64" t="b">
        <f ca="1">IF(AND(N24="",M25=M23),N23,IF(AND(A25&lt;&gt;"",D25="",F25=""),IF(ISNA(C25),"",IF(L25=0,IF(M25&lt;&gt;M24,INT(MAX(N$5:N24))+1,INT(MAX(N$5:N24)))+0.5,IF(M25&lt;&gt;M24,INT(MAX(N$5:N24))+1,INT(MAX(N$5:N24)))))))</f>
        <v>0</v>
      </c>
      <c r="O25" s="62" t="str">
        <f t="shared" ca="1" si="10"/>
        <v/>
      </c>
      <c r="P25" s="62">
        <f t="shared" ca="1" si="11"/>
        <v>1</v>
      </c>
      <c r="Q25" s="62">
        <f t="shared" ca="1" si="12"/>
        <v>1</v>
      </c>
      <c r="R25" s="62" t="str">
        <f t="shared" ca="1" si="3"/>
        <v/>
      </c>
      <c r="S25" s="62" t="str">
        <f t="shared" ca="1" si="4"/>
        <v/>
      </c>
      <c r="T25" t="e">
        <f t="shared" ca="1" si="5"/>
        <v>#N/A</v>
      </c>
    </row>
    <row r="26" spans="1:20" ht="14.5" x14ac:dyDescent="0.35">
      <c r="A26" s="2" t="str">
        <f ca="1">CalcVisits!C42</f>
        <v/>
      </c>
      <c r="B26" s="21" t="str">
        <f ca="1">CalcVisits!N42</f>
        <v/>
      </c>
      <c r="C26" s="52" t="e">
        <f t="shared" ca="1" si="0"/>
        <v>#N/A</v>
      </c>
      <c r="D26" s="66"/>
      <c r="E26" s="65">
        <f t="shared" ca="1" si="13"/>
        <v>0.92564102564102568</v>
      </c>
      <c r="F26" s="55"/>
      <c r="G26" s="56" t="e">
        <f t="shared" ca="1" si="7"/>
        <v>#N/A</v>
      </c>
      <c r="H26" s="57" t="e">
        <f t="shared" ca="1" si="1"/>
        <v>#N/A</v>
      </c>
      <c r="I26" s="58" t="e">
        <f t="shared" ca="1" si="2"/>
        <v>#N/A</v>
      </c>
      <c r="J26" s="59" t="str">
        <f ca="1">IF(ISTEXT(VLOOKUP(A26,Table3[],7,FALSE)), VLOOKUP(A26,Table3[],7,FALSE),"")</f>
        <v/>
      </c>
      <c r="K26" s="68"/>
      <c r="L26" s="64" t="str">
        <f t="shared" ca="1" si="8"/>
        <v/>
      </c>
      <c r="M26" s="64" t="str">
        <f t="shared" ca="1" si="9"/>
        <v/>
      </c>
      <c r="N26" s="64" t="b">
        <f ca="1">IF(AND(N25="",M26=M24),N24,IF(AND(A26&lt;&gt;"",D26="",F26=""),IF(ISNA(C26),"",IF(L26=0,IF(M26&lt;&gt;M25,INT(MAX(N$5:N25))+1,INT(MAX(N$5:N25)))+0.5,IF(M26&lt;&gt;M25,INT(MAX(N$5:N25))+1,INT(MAX(N$5:N25)))))))</f>
        <v>0</v>
      </c>
      <c r="O26" s="62" t="str">
        <f t="shared" ca="1" si="10"/>
        <v/>
      </c>
      <c r="P26" s="62">
        <f t="shared" ca="1" si="11"/>
        <v>1</v>
      </c>
      <c r="Q26" s="62">
        <f t="shared" ca="1" si="12"/>
        <v>1</v>
      </c>
      <c r="R26" s="62" t="str">
        <f t="shared" ca="1" si="3"/>
        <v/>
      </c>
      <c r="S26" s="62" t="str">
        <f t="shared" ca="1" si="4"/>
        <v/>
      </c>
      <c r="T26" t="e">
        <f t="shared" ca="1" si="5"/>
        <v>#N/A</v>
      </c>
    </row>
    <row r="27" spans="1:20" ht="14.5" x14ac:dyDescent="0.35">
      <c r="A27" s="2" t="str">
        <f ca="1">CalcVisits!C43</f>
        <v/>
      </c>
      <c r="B27" s="21" t="str">
        <f ca="1">CalcVisits!N43</f>
        <v/>
      </c>
      <c r="C27" s="52" t="e">
        <f t="shared" ca="1" si="0"/>
        <v>#N/A</v>
      </c>
      <c r="D27" s="66"/>
      <c r="E27" s="65">
        <f t="shared" ca="1" si="13"/>
        <v>0.92564102564102568</v>
      </c>
      <c r="F27" s="55"/>
      <c r="G27" s="56" t="e">
        <f t="shared" ca="1" si="7"/>
        <v>#N/A</v>
      </c>
      <c r="H27" s="57" t="e">
        <f t="shared" ca="1" si="1"/>
        <v>#N/A</v>
      </c>
      <c r="I27" s="58" t="e">
        <f t="shared" ca="1" si="2"/>
        <v>#N/A</v>
      </c>
      <c r="J27" s="59" t="str">
        <f ca="1">IF(ISTEXT(VLOOKUP(A27,Table3[],7,FALSE)), VLOOKUP(A27,Table3[],7,FALSE),"")</f>
        <v/>
      </c>
      <c r="K27" s="68"/>
      <c r="L27" s="64" t="str">
        <f t="shared" ca="1" si="8"/>
        <v/>
      </c>
      <c r="M27" s="64" t="str">
        <f t="shared" ca="1" si="9"/>
        <v/>
      </c>
      <c r="N27" s="64" t="b">
        <f ca="1">IF(AND(N26="",M27=M25),N25,IF(AND(A27&lt;&gt;"",D27="",F27=""),IF(ISNA(C27),"",IF(L27=0,IF(M27&lt;&gt;M26,INT(MAX(N$5:N26))+1,INT(MAX(N$5:N26)))+0.5,IF(M27&lt;&gt;M26,INT(MAX(N$5:N26))+1,INT(MAX(N$5:N26)))))))</f>
        <v>0</v>
      </c>
      <c r="O27" s="62" t="str">
        <f t="shared" ca="1" si="10"/>
        <v/>
      </c>
      <c r="P27" s="62">
        <f t="shared" ca="1" si="11"/>
        <v>1</v>
      </c>
      <c r="Q27" s="62">
        <f t="shared" ca="1" si="12"/>
        <v>1</v>
      </c>
      <c r="R27" s="62" t="str">
        <f t="shared" ca="1" si="3"/>
        <v/>
      </c>
      <c r="S27" s="62" t="str">
        <f t="shared" ca="1" si="4"/>
        <v/>
      </c>
      <c r="T27" t="e">
        <f t="shared" ca="1" si="5"/>
        <v>#N/A</v>
      </c>
    </row>
    <row r="28" spans="1:20" ht="14.5" x14ac:dyDescent="0.35">
      <c r="A28" s="2" t="str">
        <f ca="1">CalcVisits!C44</f>
        <v/>
      </c>
      <c r="B28" s="21" t="str">
        <f ca="1">CalcVisits!N44</f>
        <v/>
      </c>
      <c r="C28" s="52" t="e">
        <f t="shared" ca="1" si="0"/>
        <v>#N/A</v>
      </c>
      <c r="D28" s="66"/>
      <c r="E28" s="65">
        <f t="shared" ca="1" si="13"/>
        <v>0.92564102564102568</v>
      </c>
      <c r="F28" s="55"/>
      <c r="G28" s="56" t="e">
        <f t="shared" ca="1" si="7"/>
        <v>#N/A</v>
      </c>
      <c r="H28" s="57" t="e">
        <f t="shared" ca="1" si="1"/>
        <v>#N/A</v>
      </c>
      <c r="I28" s="58" t="e">
        <f t="shared" ca="1" si="2"/>
        <v>#N/A</v>
      </c>
      <c r="J28" s="59" t="str">
        <f ca="1">IF(ISTEXT(VLOOKUP(A28,Table3[],7,FALSE)), VLOOKUP(A28,Table3[],7,FALSE),"")</f>
        <v/>
      </c>
      <c r="K28" s="68"/>
      <c r="L28" s="64" t="str">
        <f t="shared" ca="1" si="8"/>
        <v/>
      </c>
      <c r="M28" s="64" t="str">
        <f t="shared" ca="1" si="9"/>
        <v/>
      </c>
      <c r="N28" s="64" t="b">
        <f ca="1">IF(AND(N27="",M28=M26),N26,IF(AND(A28&lt;&gt;"",D28="",F28=""),IF(ISNA(C28),"",IF(L28=0,IF(M28&lt;&gt;M27,INT(MAX(N$5:N27))+1,INT(MAX(N$5:N27)))+0.5,IF(M28&lt;&gt;M27,INT(MAX(N$5:N27))+1,INT(MAX(N$5:N27)))))))</f>
        <v>0</v>
      </c>
      <c r="O28" s="62" t="str">
        <f t="shared" ca="1" si="10"/>
        <v/>
      </c>
      <c r="P28" s="62">
        <f t="shared" ca="1" si="11"/>
        <v>1</v>
      </c>
      <c r="Q28" s="62">
        <f t="shared" ca="1" si="12"/>
        <v>1</v>
      </c>
      <c r="R28" s="62" t="str">
        <f t="shared" ca="1" si="3"/>
        <v/>
      </c>
      <c r="S28" s="62" t="str">
        <f t="shared" ca="1" si="4"/>
        <v/>
      </c>
      <c r="T28" t="e">
        <f t="shared" ca="1" si="5"/>
        <v>#N/A</v>
      </c>
    </row>
    <row r="29" spans="1:20" ht="14.5" x14ac:dyDescent="0.35">
      <c r="A29" s="2" t="str">
        <f ca="1">CalcVisits!C45</f>
        <v/>
      </c>
      <c r="B29" s="21" t="str">
        <f ca="1">CalcVisits!N45</f>
        <v/>
      </c>
      <c r="C29" s="52" t="e">
        <f t="shared" ca="1" si="0"/>
        <v>#N/A</v>
      </c>
      <c r="D29" s="66"/>
      <c r="E29" s="65">
        <f t="shared" ca="1" si="13"/>
        <v>0.92564102564102568</v>
      </c>
      <c r="F29" s="69"/>
      <c r="G29" s="56" t="e">
        <f t="shared" ca="1" si="7"/>
        <v>#N/A</v>
      </c>
      <c r="H29" s="57" t="e">
        <f t="shared" ca="1" si="1"/>
        <v>#N/A</v>
      </c>
      <c r="I29" s="58" t="e">
        <f t="shared" ca="1" si="2"/>
        <v>#N/A</v>
      </c>
      <c r="J29" s="59" t="str">
        <f ca="1">IF(ISTEXT(VLOOKUP(A29,Table3[],7,FALSE)), VLOOKUP(A29,Table3[],7,FALSE),"")</f>
        <v/>
      </c>
      <c r="K29" s="68"/>
      <c r="L29" s="64" t="str">
        <f t="shared" ca="1" si="8"/>
        <v/>
      </c>
      <c r="M29" s="64" t="str">
        <f t="shared" ca="1" si="9"/>
        <v/>
      </c>
      <c r="N29" s="64" t="b">
        <f ca="1">IF(AND(N28="",M29=M27),N27,IF(AND(A29&lt;&gt;"",D29="",F29=""),IF(ISNA(C29),"",IF(L29=0,IF(M29&lt;&gt;M28,INT(MAX(N$5:N28))+1,INT(MAX(N$5:N28)))+0.5,IF(M29&lt;&gt;M28,INT(MAX(N$5:N28))+1,INT(MAX(N$5:N28)))))))</f>
        <v>0</v>
      </c>
      <c r="O29" s="62" t="str">
        <f t="shared" ca="1" si="10"/>
        <v/>
      </c>
      <c r="P29" s="62">
        <f t="shared" ca="1" si="11"/>
        <v>1</v>
      </c>
      <c r="Q29" s="62">
        <f t="shared" ca="1" si="12"/>
        <v>1</v>
      </c>
      <c r="R29" s="62" t="str">
        <f t="shared" ca="1" si="3"/>
        <v/>
      </c>
      <c r="S29" s="62" t="str">
        <f t="shared" ca="1" si="4"/>
        <v/>
      </c>
      <c r="T29" t="e">
        <f t="shared" ca="1" si="5"/>
        <v>#N/A</v>
      </c>
    </row>
    <row r="30" spans="1:20" ht="14.5" x14ac:dyDescent="0.35">
      <c r="A30" s="2" t="str">
        <f ca="1">CalcVisits!C46</f>
        <v/>
      </c>
      <c r="B30" s="21" t="str">
        <f ca="1">CalcVisits!N46</f>
        <v/>
      </c>
      <c r="C30" s="52" t="e">
        <f t="shared" ca="1" si="0"/>
        <v>#N/A</v>
      </c>
      <c r="D30" s="66"/>
      <c r="E30" s="65">
        <f t="shared" ca="1" si="13"/>
        <v>0.92564102564102568</v>
      </c>
      <c r="F30" s="69"/>
      <c r="G30" s="56" t="e">
        <f t="shared" ca="1" si="7"/>
        <v>#N/A</v>
      </c>
      <c r="H30" s="57" t="e">
        <f t="shared" ca="1" si="1"/>
        <v>#N/A</v>
      </c>
      <c r="I30" s="58" t="e">
        <f t="shared" ca="1" si="2"/>
        <v>#N/A</v>
      </c>
      <c r="J30" s="59" t="str">
        <f ca="1">IF(ISTEXT(VLOOKUP(A30,Table3[],7,FALSE)), VLOOKUP(A30,Table3[],7,FALSE),"")</f>
        <v/>
      </c>
      <c r="K30" s="68"/>
      <c r="L30" s="64" t="str">
        <f t="shared" ca="1" si="8"/>
        <v/>
      </c>
      <c r="M30" s="64" t="str">
        <f t="shared" ca="1" si="9"/>
        <v/>
      </c>
      <c r="N30" s="64" t="b">
        <f ca="1">IF(AND(N29="",M30=M28),N28,IF(AND(A30&lt;&gt;"",D30="",F30=""),IF(ISNA(C30),"",IF(L30=0,IF(M30&lt;&gt;M29,INT(MAX(N$5:N29))+1,INT(MAX(N$5:N29)))+0.5,IF(M30&lt;&gt;M29,INT(MAX(N$5:N29))+1,INT(MAX(N$5:N29)))))))</f>
        <v>0</v>
      </c>
      <c r="O30" s="62" t="str">
        <f t="shared" ca="1" si="10"/>
        <v/>
      </c>
      <c r="P30" s="62">
        <f t="shared" ca="1" si="11"/>
        <v>1</v>
      </c>
      <c r="Q30" s="62">
        <f t="shared" ca="1" si="12"/>
        <v>1</v>
      </c>
      <c r="R30" s="62" t="str">
        <f t="shared" ca="1" si="3"/>
        <v/>
      </c>
      <c r="S30" s="62" t="str">
        <f t="shared" ca="1" si="4"/>
        <v/>
      </c>
      <c r="T30" t="e">
        <f t="shared" ca="1" si="5"/>
        <v>#N/A</v>
      </c>
    </row>
    <row r="31" spans="1:20" ht="14.5" x14ac:dyDescent="0.35">
      <c r="A31" s="2" t="str">
        <f ca="1">CalcVisits!C47</f>
        <v/>
      </c>
      <c r="B31" s="21" t="str">
        <f ca="1">CalcVisits!N47</f>
        <v/>
      </c>
      <c r="C31" s="52" t="e">
        <f t="shared" ca="1" si="0"/>
        <v>#N/A</v>
      </c>
      <c r="D31" s="66"/>
      <c r="E31" s="65">
        <f t="shared" ca="1" si="13"/>
        <v>0.92564102564102568</v>
      </c>
      <c r="F31" s="69"/>
      <c r="G31" s="56" t="e">
        <f t="shared" ca="1" si="7"/>
        <v>#N/A</v>
      </c>
      <c r="H31" s="57" t="e">
        <f t="shared" ca="1" si="1"/>
        <v>#N/A</v>
      </c>
      <c r="I31" s="58" t="e">
        <f t="shared" ca="1" si="2"/>
        <v>#N/A</v>
      </c>
      <c r="J31" s="59" t="str">
        <f ca="1">IF(ISTEXT(VLOOKUP(A31,Table3[],7,FALSE)), VLOOKUP(A31,Table3[],7,FALSE),"")</f>
        <v/>
      </c>
      <c r="K31" s="68"/>
      <c r="L31" s="64" t="str">
        <f t="shared" ca="1" si="8"/>
        <v/>
      </c>
      <c r="M31" s="64" t="str">
        <f t="shared" ca="1" si="9"/>
        <v/>
      </c>
      <c r="N31" s="64" t="b">
        <f ca="1">IF(AND(N30="",M31=M29),N29,IF(AND(A31&lt;&gt;"",D31="",F31=""),IF(ISNA(C31),"",IF(L31=0,IF(M31&lt;&gt;M30,INT(MAX(N$5:N30))+1,INT(MAX(N$5:N30)))+0.5,IF(M31&lt;&gt;M30,INT(MAX(N$5:N30))+1,INT(MAX(N$5:N30)))))))</f>
        <v>0</v>
      </c>
      <c r="O31" s="62" t="str">
        <f t="shared" ca="1" si="10"/>
        <v/>
      </c>
      <c r="P31" s="62">
        <f t="shared" ca="1" si="11"/>
        <v>1</v>
      </c>
      <c r="Q31" s="62">
        <f t="shared" ca="1" si="12"/>
        <v>1</v>
      </c>
      <c r="R31" s="62" t="str">
        <f t="shared" ca="1" si="3"/>
        <v/>
      </c>
      <c r="S31" s="62" t="str">
        <f t="shared" ca="1" si="4"/>
        <v/>
      </c>
      <c r="T31" t="e">
        <f t="shared" ca="1" si="5"/>
        <v>#N/A</v>
      </c>
    </row>
    <row r="32" spans="1:20" ht="14.5" x14ac:dyDescent="0.35">
      <c r="A32" s="2" t="str">
        <f ca="1">CalcVisits!C48</f>
        <v/>
      </c>
      <c r="B32" s="21" t="str">
        <f ca="1">CalcVisits!N48</f>
        <v/>
      </c>
      <c r="C32" s="52" t="e">
        <f t="shared" ca="1" si="0"/>
        <v>#N/A</v>
      </c>
      <c r="D32" s="66"/>
      <c r="E32" s="65">
        <f t="shared" ca="1" si="13"/>
        <v>0.92564102564102568</v>
      </c>
      <c r="F32" s="69"/>
      <c r="G32" s="56" t="e">
        <f t="shared" ca="1" si="7"/>
        <v>#N/A</v>
      </c>
      <c r="H32" s="57" t="e">
        <f t="shared" ca="1" si="1"/>
        <v>#N/A</v>
      </c>
      <c r="I32" s="58" t="e">
        <f t="shared" ca="1" si="2"/>
        <v>#N/A</v>
      </c>
      <c r="J32" s="59" t="str">
        <f ca="1">IF(ISTEXT(VLOOKUP(A32,Table3[],7,FALSE)), VLOOKUP(A32,Table3[],7,FALSE),"")</f>
        <v/>
      </c>
      <c r="K32" s="68"/>
      <c r="L32" s="64" t="str">
        <f t="shared" ca="1" si="8"/>
        <v/>
      </c>
      <c r="M32" s="64" t="str">
        <f t="shared" ca="1" si="9"/>
        <v/>
      </c>
      <c r="N32" s="64" t="b">
        <f ca="1">IF(AND(N31="",M32=M30),N30,IF(AND(A32&lt;&gt;"",D32="",F32=""),IF(ISNA(C32),"",IF(L32=0,IF(M32&lt;&gt;M31,INT(MAX(N$5:N31))+1,INT(MAX(N$5:N31)))+0.5,IF(M32&lt;&gt;M31,INT(MAX(N$5:N31))+1,INT(MAX(N$5:N31)))))))</f>
        <v>0</v>
      </c>
      <c r="O32" s="62" t="str">
        <f t="shared" ca="1" si="10"/>
        <v/>
      </c>
      <c r="P32" s="62">
        <f t="shared" ca="1" si="11"/>
        <v>1</v>
      </c>
      <c r="Q32" s="62">
        <f t="shared" ca="1" si="12"/>
        <v>1</v>
      </c>
      <c r="R32" s="62" t="str">
        <f t="shared" ca="1" si="3"/>
        <v/>
      </c>
      <c r="S32" s="62" t="str">
        <f t="shared" ca="1" si="4"/>
        <v/>
      </c>
      <c r="T32" t="e">
        <f t="shared" ca="1" si="5"/>
        <v>#N/A</v>
      </c>
    </row>
    <row r="33" spans="1:20" ht="14.5" x14ac:dyDescent="0.35">
      <c r="A33" s="2" t="str">
        <f ca="1">CalcVisits!C49</f>
        <v/>
      </c>
      <c r="B33" s="21" t="str">
        <f ca="1">CalcVisits!N49</f>
        <v/>
      </c>
      <c r="C33" s="52" t="e">
        <f t="shared" ca="1" si="0"/>
        <v>#N/A</v>
      </c>
      <c r="D33" s="66"/>
      <c r="E33" s="65">
        <f t="shared" ca="1" si="13"/>
        <v>0.92564102564102568</v>
      </c>
      <c r="F33" s="69"/>
      <c r="G33" s="56" t="e">
        <f t="shared" ca="1" si="7"/>
        <v>#N/A</v>
      </c>
      <c r="H33" s="57" t="e">
        <f t="shared" ca="1" si="1"/>
        <v>#N/A</v>
      </c>
      <c r="I33" s="58" t="e">
        <f t="shared" ca="1" si="2"/>
        <v>#N/A</v>
      </c>
      <c r="J33" s="59" t="str">
        <f ca="1">IF(ISTEXT(VLOOKUP(A33,Table3[],7,FALSE)), VLOOKUP(A33,Table3[],7,FALSE),"")</f>
        <v/>
      </c>
      <c r="K33" s="68"/>
      <c r="L33" s="64" t="str">
        <f t="shared" ca="1" si="8"/>
        <v/>
      </c>
      <c r="M33" s="64" t="str">
        <f t="shared" ca="1" si="9"/>
        <v/>
      </c>
      <c r="N33" s="64" t="b">
        <f ca="1">IF(AND(N32="",M33=M31),N31,IF(AND(A33&lt;&gt;"",D33="",F33=""),IF(ISNA(C33),"",IF(L33=0,IF(M33&lt;&gt;M32,INT(MAX(N$5:N32))+1,INT(MAX(N$5:N32)))+0.5,IF(M33&lt;&gt;M32,INT(MAX(N$5:N32))+1,INT(MAX(N$5:N32)))))))</f>
        <v>0</v>
      </c>
      <c r="O33" s="62" t="str">
        <f t="shared" ca="1" si="10"/>
        <v/>
      </c>
      <c r="P33" s="62">
        <f t="shared" ca="1" si="11"/>
        <v>1</v>
      </c>
      <c r="Q33" s="62">
        <f t="shared" ca="1" si="12"/>
        <v>1</v>
      </c>
      <c r="R33" s="62" t="str">
        <f t="shared" ca="1" si="3"/>
        <v/>
      </c>
      <c r="S33" s="62" t="str">
        <f t="shared" ca="1" si="4"/>
        <v/>
      </c>
      <c r="T33" t="e">
        <f t="shared" ca="1" si="5"/>
        <v>#N/A</v>
      </c>
    </row>
    <row r="34" spans="1:20" ht="14.5" x14ac:dyDescent="0.35">
      <c r="A34" s="2" t="str">
        <f ca="1">CalcVisits!C50</f>
        <v/>
      </c>
      <c r="B34" s="21" t="str">
        <f ca="1">CalcVisits!N50</f>
        <v/>
      </c>
      <c r="C34" s="52" t="e">
        <f t="shared" ca="1" si="0"/>
        <v>#N/A</v>
      </c>
      <c r="D34" s="66"/>
      <c r="E34" s="65">
        <f t="shared" ca="1" si="13"/>
        <v>0.92564102564102568</v>
      </c>
      <c r="F34" s="69"/>
      <c r="G34" s="56" t="e">
        <f t="shared" ca="1" si="7"/>
        <v>#N/A</v>
      </c>
      <c r="H34" s="57" t="e">
        <f t="shared" ca="1" si="1"/>
        <v>#N/A</v>
      </c>
      <c r="I34" s="58" t="e">
        <f t="shared" ca="1" si="2"/>
        <v>#N/A</v>
      </c>
      <c r="J34" s="59" t="str">
        <f ca="1">IF(ISTEXT(VLOOKUP(A34,Table3[],7,FALSE)), VLOOKUP(A34,Table3[],7,FALSE),"")</f>
        <v/>
      </c>
      <c r="K34" s="68"/>
      <c r="L34" s="64" t="str">
        <f t="shared" ca="1" si="8"/>
        <v/>
      </c>
      <c r="M34" s="64" t="str">
        <f t="shared" ca="1" si="9"/>
        <v/>
      </c>
      <c r="N34" s="64" t="b">
        <f ca="1">IF(AND(N33="",M34=M32),N32,IF(AND(A34&lt;&gt;"",D34="",F34=""),IF(ISNA(C34),"",IF(L34=0,IF(M34&lt;&gt;M33,INT(MAX(N$5:N33))+1,INT(MAX(N$5:N33)))+0.5,IF(M34&lt;&gt;M33,INT(MAX(N$5:N33))+1,INT(MAX(N$5:N33)))))))</f>
        <v>0</v>
      </c>
      <c r="O34" s="62" t="str">
        <f t="shared" ca="1" si="10"/>
        <v/>
      </c>
      <c r="P34" s="62">
        <f t="shared" ca="1" si="11"/>
        <v>1</v>
      </c>
      <c r="Q34" s="62">
        <f t="shared" ca="1" si="12"/>
        <v>1</v>
      </c>
      <c r="R34" s="62" t="str">
        <f t="shared" ca="1" si="3"/>
        <v/>
      </c>
      <c r="S34" s="62" t="str">
        <f t="shared" ca="1" si="4"/>
        <v/>
      </c>
      <c r="T34" t="e">
        <f t="shared" ca="1" si="5"/>
        <v>#N/A</v>
      </c>
    </row>
    <row r="35" spans="1:20" ht="14.5" x14ac:dyDescent="0.35">
      <c r="A35" s="2" t="str">
        <f ca="1">CalcVisits!C51</f>
        <v/>
      </c>
      <c r="B35" s="21" t="str">
        <f ca="1">CalcVisits!N51</f>
        <v/>
      </c>
      <c r="C35" s="52" t="e">
        <f t="shared" ca="1" si="0"/>
        <v>#N/A</v>
      </c>
      <c r="D35" s="66"/>
      <c r="E35" s="65">
        <f t="shared" ca="1" si="13"/>
        <v>0.92564102564102568</v>
      </c>
      <c r="F35" s="69"/>
      <c r="G35" s="56" t="e">
        <f t="shared" ca="1" si="7"/>
        <v>#N/A</v>
      </c>
      <c r="H35" s="57" t="e">
        <f t="shared" ca="1" si="1"/>
        <v>#N/A</v>
      </c>
      <c r="I35" s="58" t="e">
        <f t="shared" ca="1" si="2"/>
        <v>#N/A</v>
      </c>
      <c r="J35" s="59" t="str">
        <f ca="1">IF(ISTEXT(VLOOKUP(A35,Table3[],7,FALSE)), VLOOKUP(A35,Table3[],7,FALSE),"")</f>
        <v/>
      </c>
      <c r="K35" s="68"/>
      <c r="L35" s="64" t="str">
        <f t="shared" ca="1" si="8"/>
        <v/>
      </c>
      <c r="M35" s="64" t="str">
        <f t="shared" ca="1" si="9"/>
        <v/>
      </c>
      <c r="N35" s="64" t="b">
        <f ca="1">IF(AND(N34="",M35=M33),N33,IF(AND(A35&lt;&gt;"",D35="",F35=""),IF(ISNA(C35),"",IF(L35=0,IF(M35&lt;&gt;M34,INT(MAX(N$5:N34))+1,INT(MAX(N$5:N34)))+0.5,IF(M35&lt;&gt;M34,INT(MAX(N$5:N34))+1,INT(MAX(N$5:N34)))))))</f>
        <v>0</v>
      </c>
      <c r="O35" s="62" t="str">
        <f t="shared" ca="1" si="10"/>
        <v/>
      </c>
      <c r="P35" s="62">
        <f t="shared" ca="1" si="11"/>
        <v>1</v>
      </c>
      <c r="Q35" s="62">
        <f t="shared" ca="1" si="12"/>
        <v>1</v>
      </c>
      <c r="R35" s="62" t="str">
        <f t="shared" ca="1" si="3"/>
        <v/>
      </c>
      <c r="S35" s="62" t="str">
        <f t="shared" ca="1" si="4"/>
        <v/>
      </c>
      <c r="T35" t="e">
        <f t="shared" ca="1" si="5"/>
        <v>#N/A</v>
      </c>
    </row>
    <row r="36" spans="1:20" ht="14.5" x14ac:dyDescent="0.35">
      <c r="A36" s="2" t="str">
        <f ca="1">CalcVisits!C52</f>
        <v/>
      </c>
      <c r="B36" s="21" t="str">
        <f ca="1">CalcVisits!N52</f>
        <v/>
      </c>
      <c r="C36" s="52" t="e">
        <f t="shared" ca="1" si="0"/>
        <v>#N/A</v>
      </c>
      <c r="D36" s="66"/>
      <c r="E36" s="65">
        <f t="shared" ca="1" si="13"/>
        <v>0.92564102564102568</v>
      </c>
      <c r="F36" s="69"/>
      <c r="G36" s="56" t="e">
        <f t="shared" ca="1" si="7"/>
        <v>#N/A</v>
      </c>
      <c r="H36" s="57" t="e">
        <f t="shared" ca="1" si="1"/>
        <v>#N/A</v>
      </c>
      <c r="I36" s="58" t="e">
        <f t="shared" ca="1" si="2"/>
        <v>#N/A</v>
      </c>
      <c r="J36" s="59" t="str">
        <f ca="1">IF(ISTEXT(VLOOKUP(A36,Table3[],7,FALSE)), VLOOKUP(A36,Table3[],7,FALSE),"")</f>
        <v/>
      </c>
      <c r="K36" s="68"/>
      <c r="L36" s="64" t="str">
        <f t="shared" ca="1" si="8"/>
        <v/>
      </c>
      <c r="M36" s="64" t="str">
        <f t="shared" ca="1" si="9"/>
        <v/>
      </c>
      <c r="N36" s="64" t="b">
        <f ca="1">IF(AND(N35="",M36=M34),N34,IF(AND(A36&lt;&gt;"",D36="",F36=""),IF(ISNA(C36),"",IF(L36=0,IF(M36&lt;&gt;M35,INT(MAX(N$5:N35))+1,INT(MAX(N$5:N35)))+0.5,IF(M36&lt;&gt;M35,INT(MAX(N$5:N35))+1,INT(MAX(N$5:N35)))))))</f>
        <v>0</v>
      </c>
      <c r="O36" s="62" t="str">
        <f t="shared" ca="1" si="10"/>
        <v/>
      </c>
      <c r="P36" s="62">
        <f t="shared" ca="1" si="11"/>
        <v>1</v>
      </c>
      <c r="Q36" s="62">
        <f t="shared" ca="1" si="12"/>
        <v>1</v>
      </c>
      <c r="R36" s="62" t="str">
        <f t="shared" ca="1" si="3"/>
        <v/>
      </c>
      <c r="S36" s="62" t="str">
        <f t="shared" ca="1" si="4"/>
        <v/>
      </c>
      <c r="T36" t="e">
        <f t="shared" ca="1" si="5"/>
        <v>#N/A</v>
      </c>
    </row>
    <row r="37" spans="1:20" ht="14.5" x14ac:dyDescent="0.35">
      <c r="A37" s="2" t="str">
        <f ca="1">CalcVisits!C53</f>
        <v/>
      </c>
      <c r="B37" s="21" t="str">
        <f ca="1">CalcVisits!N53</f>
        <v/>
      </c>
      <c r="C37" s="52" t="e">
        <f t="shared" ca="1" si="0"/>
        <v>#N/A</v>
      </c>
      <c r="D37" s="53"/>
      <c r="E37" s="65">
        <f t="shared" ca="1" si="13"/>
        <v>0.92564102564102568</v>
      </c>
      <c r="F37" s="69"/>
      <c r="G37" s="56" t="e">
        <f t="shared" ca="1" si="7"/>
        <v>#N/A</v>
      </c>
      <c r="H37" s="57" t="e">
        <f t="shared" ca="1" si="1"/>
        <v>#N/A</v>
      </c>
      <c r="I37" s="58" t="e">
        <f t="shared" ca="1" si="2"/>
        <v>#N/A</v>
      </c>
      <c r="J37" s="59" t="str">
        <f ca="1">IF(ISTEXT(VLOOKUP(A37,Table3[],7,FALSE)), VLOOKUP(A37,Table3[],7,FALSE),"")</f>
        <v/>
      </c>
      <c r="K37" s="68"/>
      <c r="L37" s="64" t="str">
        <f t="shared" ca="1" si="8"/>
        <v/>
      </c>
      <c r="M37" s="64" t="str">
        <f t="shared" ca="1" si="9"/>
        <v/>
      </c>
      <c r="N37" s="64" t="b">
        <f ca="1">IF(AND(N36="",M37=M35),N35,IF(AND(A37&lt;&gt;"",D37="",F37=""),IF(ISNA(C37),"",IF(L37=0,IF(M37&lt;&gt;M36,INT(MAX(N$5:N36))+1,INT(MAX(N$5:N36)))+0.5,IF(M37&lt;&gt;M36,INT(MAX(N$5:N36))+1,INT(MAX(N$5:N36)))))))</f>
        <v>0</v>
      </c>
      <c r="O37" s="62" t="str">
        <f t="shared" ca="1" si="10"/>
        <v/>
      </c>
      <c r="P37" s="62">
        <f t="shared" ca="1" si="11"/>
        <v>1</v>
      </c>
      <c r="Q37" s="62">
        <f t="shared" ca="1" si="12"/>
        <v>1</v>
      </c>
      <c r="R37" s="62" t="str">
        <f t="shared" ca="1" si="3"/>
        <v/>
      </c>
      <c r="S37" s="62" t="str">
        <f t="shared" ca="1" si="4"/>
        <v/>
      </c>
      <c r="T37" t="e">
        <f t="shared" ca="1" si="5"/>
        <v>#N/A</v>
      </c>
    </row>
    <row r="38" spans="1:20" ht="14.5" x14ac:dyDescent="0.35">
      <c r="A38" s="2" t="str">
        <f ca="1">CalcVisits!C54</f>
        <v/>
      </c>
      <c r="B38" s="21" t="str">
        <f ca="1">CalcVisits!N54</f>
        <v/>
      </c>
      <c r="C38" s="52" t="e">
        <f t="shared" ca="1" si="0"/>
        <v>#N/A</v>
      </c>
      <c r="D38" s="53"/>
      <c r="E38" s="65">
        <f t="shared" ca="1" si="13"/>
        <v>0.92564102564102568</v>
      </c>
      <c r="F38" s="69"/>
      <c r="G38" s="56" t="e">
        <f t="shared" ca="1" si="7"/>
        <v>#N/A</v>
      </c>
      <c r="H38" s="57" t="e">
        <f t="shared" ca="1" si="1"/>
        <v>#N/A</v>
      </c>
      <c r="I38" s="58" t="e">
        <f t="shared" ca="1" si="2"/>
        <v>#N/A</v>
      </c>
      <c r="J38" s="59" t="str">
        <f ca="1">IF(ISTEXT(VLOOKUP(A38,Table3[],7,FALSE)), VLOOKUP(A38,Table3[],7,FALSE),"")</f>
        <v/>
      </c>
      <c r="K38" s="68"/>
      <c r="L38" s="64" t="str">
        <f t="shared" ca="1" si="8"/>
        <v/>
      </c>
      <c r="M38" s="64" t="str">
        <f t="shared" ca="1" si="9"/>
        <v/>
      </c>
      <c r="N38" s="64" t="b">
        <f ca="1">IF(AND(N37="",M38=M36),N36,IF(AND(A38&lt;&gt;"",D38="",F38=""),IF(ISNA(C38),"",IF(L38=0,IF(M38&lt;&gt;M37,INT(MAX(N$5:N37))+1,INT(MAX(N$5:N37)))+0.5,IF(M38&lt;&gt;M37,INT(MAX(N$5:N37))+1,INT(MAX(N$5:N37)))))))</f>
        <v>0</v>
      </c>
      <c r="O38" s="62" t="str">
        <f t="shared" ca="1" si="10"/>
        <v/>
      </c>
      <c r="P38" s="62">
        <f t="shared" ca="1" si="11"/>
        <v>1</v>
      </c>
      <c r="Q38" s="62">
        <f t="shared" ca="1" si="12"/>
        <v>1</v>
      </c>
      <c r="R38" s="62" t="str">
        <f t="shared" ca="1" si="3"/>
        <v/>
      </c>
      <c r="S38" s="62" t="str">
        <f t="shared" ca="1" si="4"/>
        <v/>
      </c>
      <c r="T38" t="e">
        <f t="shared" ca="1" si="5"/>
        <v>#N/A</v>
      </c>
    </row>
    <row r="39" spans="1:20" ht="14.5" x14ac:dyDescent="0.35">
      <c r="A39" s="2" t="str">
        <f ca="1">CalcVisits!C55</f>
        <v/>
      </c>
      <c r="B39" s="21" t="str">
        <f ca="1">CalcVisits!N55</f>
        <v/>
      </c>
      <c r="C39" s="52" t="e">
        <f t="shared" ca="1" si="0"/>
        <v>#N/A</v>
      </c>
      <c r="D39" s="53"/>
      <c r="E39" s="65">
        <f t="shared" ca="1" si="13"/>
        <v>0.92564102564102568</v>
      </c>
      <c r="F39" s="69"/>
      <c r="G39" s="56" t="e">
        <f t="shared" ca="1" si="7"/>
        <v>#N/A</v>
      </c>
      <c r="H39" s="57" t="e">
        <f t="shared" ca="1" si="1"/>
        <v>#N/A</v>
      </c>
      <c r="I39" s="58" t="e">
        <f t="shared" ca="1" si="2"/>
        <v>#N/A</v>
      </c>
      <c r="J39" s="59" t="str">
        <f ca="1">IF(ISTEXT(VLOOKUP(A39,Table3[],7,FALSE)), VLOOKUP(A39,Table3[],7,FALSE),"")</f>
        <v/>
      </c>
      <c r="K39" s="68"/>
      <c r="L39" s="64" t="str">
        <f t="shared" ca="1" si="8"/>
        <v/>
      </c>
      <c r="M39" s="64" t="str">
        <f t="shared" ca="1" si="9"/>
        <v/>
      </c>
      <c r="N39" s="64" t="b">
        <f ca="1">IF(AND(N38="",M39=M37),N37,IF(AND(A39&lt;&gt;"",D39="",F39=""),IF(ISNA(C39),"",IF(L39=0,IF(M39&lt;&gt;M38,INT(MAX(N$5:N38))+1,INT(MAX(N$5:N38)))+0.5,IF(M39&lt;&gt;M38,INT(MAX(N$5:N38))+1,INT(MAX(N$5:N38)))))))</f>
        <v>0</v>
      </c>
      <c r="O39" s="62" t="str">
        <f t="shared" ca="1" si="10"/>
        <v/>
      </c>
      <c r="P39" s="62">
        <f t="shared" ca="1" si="11"/>
        <v>1</v>
      </c>
      <c r="Q39" s="62">
        <f t="shared" ca="1" si="12"/>
        <v>1</v>
      </c>
      <c r="R39" s="62" t="str">
        <f t="shared" ca="1" si="3"/>
        <v/>
      </c>
      <c r="S39" s="62" t="str">
        <f t="shared" ca="1" si="4"/>
        <v/>
      </c>
      <c r="T39" t="e">
        <f t="shared" ca="1" si="5"/>
        <v>#N/A</v>
      </c>
    </row>
    <row r="40" spans="1:20" ht="14.5" x14ac:dyDescent="0.35">
      <c r="A40" s="2" t="str">
        <f ca="1">CalcVisits!C56</f>
        <v/>
      </c>
      <c r="B40" s="21" t="str">
        <f ca="1">CalcVisits!N56</f>
        <v/>
      </c>
      <c r="C40" s="52" t="e">
        <f t="shared" ca="1" si="0"/>
        <v>#N/A</v>
      </c>
      <c r="D40" s="53"/>
      <c r="E40" s="65">
        <f t="shared" ca="1" si="13"/>
        <v>0.92564102564102568</v>
      </c>
      <c r="F40" s="55"/>
      <c r="G40" s="56" t="e">
        <f t="shared" ca="1" si="7"/>
        <v>#N/A</v>
      </c>
      <c r="H40" s="57" t="e">
        <f t="shared" ca="1" si="1"/>
        <v>#N/A</v>
      </c>
      <c r="I40" s="58" t="e">
        <f t="shared" ca="1" si="2"/>
        <v>#N/A</v>
      </c>
      <c r="J40" s="59" t="str">
        <f ca="1">IF(ISTEXT(VLOOKUP(A40,Table3[],7,FALSE)), VLOOKUP(A40,Table3[],7,FALSE),"")</f>
        <v/>
      </c>
      <c r="K40" s="68"/>
      <c r="L40" s="64" t="str">
        <f t="shared" ca="1" si="8"/>
        <v/>
      </c>
      <c r="M40" s="64" t="str">
        <f t="shared" ca="1" si="9"/>
        <v/>
      </c>
      <c r="N40" s="64" t="b">
        <f ca="1">IF(AND(N39="",M40=M38),N38,IF(AND(A40&lt;&gt;"",D40="",F40=""),IF(ISNA(C40),"",IF(L40=0,IF(M40&lt;&gt;M39,INT(MAX(N$5:N39))+1,INT(MAX(N$5:N39)))+0.5,IF(M40&lt;&gt;M39,INT(MAX(N$5:N39))+1,INT(MAX(N$5:N39)))))))</f>
        <v>0</v>
      </c>
      <c r="O40" s="62" t="str">
        <f t="shared" ca="1" si="10"/>
        <v/>
      </c>
      <c r="P40" s="62">
        <f t="shared" ca="1" si="11"/>
        <v>1</v>
      </c>
      <c r="Q40" s="62">
        <f t="shared" ca="1" si="12"/>
        <v>1</v>
      </c>
      <c r="R40" s="62" t="str">
        <f t="shared" ca="1" si="3"/>
        <v/>
      </c>
      <c r="S40" s="62" t="str">
        <f t="shared" ca="1" si="4"/>
        <v/>
      </c>
      <c r="T40" t="e">
        <f t="shared" ca="1" si="5"/>
        <v>#N/A</v>
      </c>
    </row>
    <row r="41" spans="1:20" ht="14.5" x14ac:dyDescent="0.35">
      <c r="A41" s="2" t="str">
        <f ca="1">CalcVisits!C57</f>
        <v/>
      </c>
      <c r="B41" s="21" t="str">
        <f ca="1">CalcVisits!N57</f>
        <v/>
      </c>
      <c r="C41" s="52" t="e">
        <f t="shared" ca="1" si="0"/>
        <v>#N/A</v>
      </c>
      <c r="D41" s="53"/>
      <c r="E41" s="65">
        <f t="shared" ca="1" si="13"/>
        <v>0.92564102564102568</v>
      </c>
      <c r="F41" s="55"/>
      <c r="G41" s="56" t="e">
        <f t="shared" ca="1" si="7"/>
        <v>#N/A</v>
      </c>
      <c r="H41" s="57" t="e">
        <f t="shared" ca="1" si="1"/>
        <v>#N/A</v>
      </c>
      <c r="I41" s="58" t="e">
        <f t="shared" ca="1" si="2"/>
        <v>#N/A</v>
      </c>
      <c r="J41" s="59" t="str">
        <f ca="1">IF(ISTEXT(VLOOKUP(A41,Table3[],7,FALSE)), VLOOKUP(A41,Table3[],7,FALSE),"")</f>
        <v/>
      </c>
      <c r="K41" s="68"/>
      <c r="L41" s="64" t="str">
        <f t="shared" ca="1" si="8"/>
        <v/>
      </c>
      <c r="M41" s="64" t="str">
        <f t="shared" ca="1" si="9"/>
        <v/>
      </c>
      <c r="N41" s="64" t="b">
        <f ca="1">IF(AND(N40="",M41=M39),N39,IF(AND(A41&lt;&gt;"",D41="",F41=""),IF(ISNA(C41),"",IF(L41=0,IF(M41&lt;&gt;M40,INT(MAX(N$5:N40))+1,INT(MAX(N$5:N40)))+0.5,IF(M41&lt;&gt;M40,INT(MAX(N$5:N40))+1,INT(MAX(N$5:N40)))))))</f>
        <v>0</v>
      </c>
      <c r="O41" s="62" t="str">
        <f t="shared" ca="1" si="10"/>
        <v/>
      </c>
      <c r="P41" s="62">
        <f t="shared" ca="1" si="11"/>
        <v>1</v>
      </c>
      <c r="Q41" s="62">
        <f t="shared" ca="1" si="12"/>
        <v>1</v>
      </c>
      <c r="R41" s="62" t="str">
        <f t="shared" ca="1" si="3"/>
        <v/>
      </c>
      <c r="S41" s="62" t="str">
        <f t="shared" ca="1" si="4"/>
        <v/>
      </c>
      <c r="T41" t="e">
        <f t="shared" ca="1" si="5"/>
        <v>#N/A</v>
      </c>
    </row>
    <row r="42" spans="1:20" ht="14.5" x14ac:dyDescent="0.35">
      <c r="A42" s="2" t="str">
        <f ca="1">CalcVisits!C58</f>
        <v/>
      </c>
      <c r="B42" s="21" t="str">
        <f ca="1">CalcVisits!N58</f>
        <v/>
      </c>
      <c r="C42" s="52" t="e">
        <f t="shared" ca="1" si="0"/>
        <v>#N/A</v>
      </c>
      <c r="D42" s="53"/>
      <c r="E42" s="65">
        <f t="shared" ca="1" si="13"/>
        <v>0.92564102564102568</v>
      </c>
      <c r="F42" s="55"/>
      <c r="G42" s="56" t="e">
        <f t="shared" ca="1" si="7"/>
        <v>#N/A</v>
      </c>
      <c r="H42" s="57" t="e">
        <f t="shared" ca="1" si="1"/>
        <v>#N/A</v>
      </c>
      <c r="I42" s="58" t="e">
        <f t="shared" ca="1" si="2"/>
        <v>#N/A</v>
      </c>
      <c r="J42" s="59" t="str">
        <f ca="1">IF(ISTEXT(VLOOKUP(A42,Table3[],7,FALSE)), VLOOKUP(A42,Table3[],7,FALSE),"")</f>
        <v/>
      </c>
      <c r="K42" s="68"/>
      <c r="L42" s="64" t="str">
        <f t="shared" ca="1" si="8"/>
        <v/>
      </c>
      <c r="M42" s="64" t="str">
        <f t="shared" ca="1" si="9"/>
        <v/>
      </c>
      <c r="N42" s="64" t="b">
        <f ca="1">IF(AND(N41="",M42=M40),N40,IF(AND(A42&lt;&gt;"",D42="",F42=""),IF(ISNA(C42),"",IF(L42=0,IF(M42&lt;&gt;M41,INT(MAX(N$5:N41))+1,INT(MAX(N$5:N41)))+0.5,IF(M42&lt;&gt;M41,INT(MAX(N$5:N41))+1,INT(MAX(N$5:N41)))))))</f>
        <v>0</v>
      </c>
      <c r="O42" s="62" t="str">
        <f t="shared" ca="1" si="10"/>
        <v/>
      </c>
      <c r="P42" s="62">
        <f t="shared" ca="1" si="11"/>
        <v>1</v>
      </c>
      <c r="Q42" s="62">
        <f t="shared" ca="1" si="12"/>
        <v>1</v>
      </c>
      <c r="R42" s="62" t="str">
        <f t="shared" ca="1" si="3"/>
        <v/>
      </c>
      <c r="S42" s="62" t="str">
        <f t="shared" ca="1" si="4"/>
        <v/>
      </c>
      <c r="T42" t="e">
        <f t="shared" ca="1" si="5"/>
        <v>#N/A</v>
      </c>
    </row>
    <row r="43" spans="1:20" ht="14.5" x14ac:dyDescent="0.35">
      <c r="A43" s="2" t="str">
        <f ca="1">CalcVisits!C59</f>
        <v/>
      </c>
      <c r="B43" s="21" t="str">
        <f ca="1">CalcVisits!N59</f>
        <v/>
      </c>
      <c r="C43" s="52" t="e">
        <f t="shared" ca="1" si="0"/>
        <v>#N/A</v>
      </c>
      <c r="D43" s="66"/>
      <c r="E43" s="65">
        <f t="shared" ca="1" si="13"/>
        <v>0.92564102564102568</v>
      </c>
      <c r="F43" s="55"/>
      <c r="G43" s="56" t="e">
        <f t="shared" ca="1" si="7"/>
        <v>#N/A</v>
      </c>
      <c r="H43" s="57" t="e">
        <f t="shared" ca="1" si="1"/>
        <v>#N/A</v>
      </c>
      <c r="I43" s="58" t="e">
        <f t="shared" ca="1" si="2"/>
        <v>#N/A</v>
      </c>
      <c r="J43" s="59" t="str">
        <f ca="1">IF(ISTEXT(VLOOKUP(A43,Table3[],7,FALSE)), VLOOKUP(A43,Table3[],7,FALSE),"")</f>
        <v/>
      </c>
      <c r="K43" s="68"/>
      <c r="L43" s="64" t="str">
        <f t="shared" ca="1" si="8"/>
        <v/>
      </c>
      <c r="M43" s="64" t="str">
        <f t="shared" ca="1" si="9"/>
        <v/>
      </c>
      <c r="N43" s="64" t="b">
        <f ca="1">IF(AND(N42="",M43=M41),N41,IF(AND(A43&lt;&gt;"",D43="",F43=""),IF(ISNA(C43),"",IF(L43=0,IF(M43&lt;&gt;M42,INT(MAX(N$5:N42))+1,INT(MAX(N$5:N42)))+0.5,IF(M43&lt;&gt;M42,INT(MAX(N$5:N42))+1,INT(MAX(N$5:N42)))))))</f>
        <v>0</v>
      </c>
      <c r="O43" s="62" t="str">
        <f t="shared" ca="1" si="10"/>
        <v/>
      </c>
      <c r="P43" s="62">
        <f t="shared" ca="1" si="11"/>
        <v>1</v>
      </c>
      <c r="Q43" s="62">
        <f t="shared" ca="1" si="12"/>
        <v>1</v>
      </c>
      <c r="R43" s="62" t="str">
        <f t="shared" ca="1" si="3"/>
        <v/>
      </c>
      <c r="S43" s="62" t="str">
        <f t="shared" ca="1" si="4"/>
        <v/>
      </c>
      <c r="T43" t="e">
        <f t="shared" ca="1" si="5"/>
        <v>#N/A</v>
      </c>
    </row>
    <row r="44" spans="1:20" ht="14.5" x14ac:dyDescent="0.35">
      <c r="A44" s="2" t="str">
        <f ca="1">CalcVisits!C60</f>
        <v/>
      </c>
      <c r="B44" s="21" t="str">
        <f ca="1">CalcVisits!N60</f>
        <v/>
      </c>
      <c r="C44" s="52" t="e">
        <f t="shared" ca="1" si="0"/>
        <v>#N/A</v>
      </c>
      <c r="D44" s="66"/>
      <c r="E44" s="65">
        <f t="shared" ca="1" si="13"/>
        <v>0.92564102564102568</v>
      </c>
      <c r="F44" s="55"/>
      <c r="G44" s="56" t="e">
        <f t="shared" ca="1" si="7"/>
        <v>#N/A</v>
      </c>
      <c r="H44" s="57" t="e">
        <f t="shared" ca="1" si="1"/>
        <v>#N/A</v>
      </c>
      <c r="I44" s="58" t="e">
        <f t="shared" ca="1" si="2"/>
        <v>#N/A</v>
      </c>
      <c r="J44" s="59" t="str">
        <f ca="1">IF(ISTEXT(VLOOKUP(A44,Table3[],7,FALSE)), VLOOKUP(A44,Table3[],7,FALSE),"")</f>
        <v/>
      </c>
      <c r="K44" s="68"/>
      <c r="L44" s="64" t="str">
        <f t="shared" ca="1" si="8"/>
        <v/>
      </c>
      <c r="M44" s="64" t="str">
        <f t="shared" ca="1" si="9"/>
        <v/>
      </c>
      <c r="N44" s="64" t="b">
        <f ca="1">IF(AND(N43="",M44=M42),N42,IF(AND(A44&lt;&gt;"",D44="",F44=""),IF(ISNA(C44),"",IF(L44=0,IF(M44&lt;&gt;M43,INT(MAX(N$5:N43))+1,INT(MAX(N$5:N43)))+0.5,IF(M44&lt;&gt;M43,INT(MAX(N$5:N43))+1,INT(MAX(N$5:N43)))))))</f>
        <v>0</v>
      </c>
      <c r="O44" s="62" t="str">
        <f t="shared" ca="1" si="10"/>
        <v/>
      </c>
      <c r="P44" s="62">
        <f t="shared" ca="1" si="11"/>
        <v>1</v>
      </c>
      <c r="Q44" s="62">
        <f t="shared" ca="1" si="12"/>
        <v>1</v>
      </c>
      <c r="R44" s="62" t="str">
        <f t="shared" ca="1" si="3"/>
        <v/>
      </c>
      <c r="S44" s="62" t="str">
        <f t="shared" ca="1" si="4"/>
        <v/>
      </c>
      <c r="T44" t="e">
        <f t="shared" ca="1" si="5"/>
        <v>#N/A</v>
      </c>
    </row>
    <row r="45" spans="1:20" ht="14.5" x14ac:dyDescent="0.35">
      <c r="A45" s="2" t="str">
        <f ca="1">CalcVisits!C61</f>
        <v/>
      </c>
      <c r="B45" s="21" t="str">
        <f ca="1">CalcVisits!N61</f>
        <v/>
      </c>
      <c r="C45" s="52" t="e">
        <f t="shared" ca="1" si="0"/>
        <v>#N/A</v>
      </c>
      <c r="D45" s="66"/>
      <c r="E45" s="65">
        <f t="shared" ca="1" si="13"/>
        <v>0.92564102564102568</v>
      </c>
      <c r="F45" s="55"/>
      <c r="G45" s="56" t="e">
        <f t="shared" ca="1" si="7"/>
        <v>#N/A</v>
      </c>
      <c r="H45" s="57" t="e">
        <f t="shared" ca="1" si="1"/>
        <v>#N/A</v>
      </c>
      <c r="I45" s="58" t="e">
        <f t="shared" ca="1" si="2"/>
        <v>#N/A</v>
      </c>
      <c r="J45" s="59" t="str">
        <f ca="1">IF(ISTEXT(VLOOKUP(A45,Table3[],7,FALSE)), VLOOKUP(A45,Table3[],7,FALSE),"")</f>
        <v/>
      </c>
      <c r="K45" s="68"/>
      <c r="L45" s="64" t="str">
        <f t="shared" ca="1" si="8"/>
        <v/>
      </c>
      <c r="M45" s="64" t="str">
        <f t="shared" ca="1" si="9"/>
        <v/>
      </c>
      <c r="N45" s="64" t="b">
        <f ca="1">IF(AND(N44="",M45=M43),N43,IF(AND(A45&lt;&gt;"",D45="",F45=""),IF(ISNA(C45),"",IF(L45=0,IF(M45&lt;&gt;M44,INT(MAX(N$5:N44))+1,INT(MAX(N$5:N44)))+0.5,IF(M45&lt;&gt;M44,INT(MAX(N$5:N44))+1,INT(MAX(N$5:N44)))))))</f>
        <v>0</v>
      </c>
      <c r="O45" s="62" t="str">
        <f t="shared" ca="1" si="10"/>
        <v/>
      </c>
      <c r="P45" s="62">
        <f t="shared" ca="1" si="11"/>
        <v>1</v>
      </c>
      <c r="Q45" s="62">
        <f t="shared" ca="1" si="12"/>
        <v>1</v>
      </c>
      <c r="R45" s="62" t="str">
        <f t="shared" ca="1" si="3"/>
        <v/>
      </c>
      <c r="S45" s="62" t="str">
        <f t="shared" ca="1" si="4"/>
        <v/>
      </c>
      <c r="T45" t="e">
        <f t="shared" ca="1" si="5"/>
        <v>#N/A</v>
      </c>
    </row>
    <row r="46" spans="1:20" ht="14.5" x14ac:dyDescent="0.35">
      <c r="A46" s="2" t="str">
        <f ca="1">CalcVisits!C62</f>
        <v/>
      </c>
      <c r="B46" s="21" t="str">
        <f ca="1">CalcVisits!N62</f>
        <v/>
      </c>
      <c r="C46" s="52" t="e">
        <f t="shared" ca="1" si="0"/>
        <v>#N/A</v>
      </c>
      <c r="D46" s="66"/>
      <c r="E46" s="65">
        <f t="shared" ca="1" si="13"/>
        <v>0.92564102564102568</v>
      </c>
      <c r="F46" s="55"/>
      <c r="G46" s="56" t="e">
        <f t="shared" ca="1" si="7"/>
        <v>#N/A</v>
      </c>
      <c r="H46" s="57" t="e">
        <f t="shared" ca="1" si="1"/>
        <v>#N/A</v>
      </c>
      <c r="I46" s="58" t="e">
        <f t="shared" ca="1" si="2"/>
        <v>#N/A</v>
      </c>
      <c r="J46" s="59" t="str">
        <f ca="1">IF(ISTEXT(VLOOKUP(A46,Table3[],7,FALSE)), VLOOKUP(A46,Table3[],7,FALSE),"")</f>
        <v/>
      </c>
      <c r="K46" s="68"/>
      <c r="L46" s="64" t="str">
        <f t="shared" ca="1" si="8"/>
        <v/>
      </c>
      <c r="M46" s="64" t="str">
        <f t="shared" ca="1" si="9"/>
        <v/>
      </c>
      <c r="N46" s="64" t="b">
        <f ca="1">IF(AND(N45="",M46=M44),N44,IF(AND(A46&lt;&gt;"",D46="",F46=""),IF(ISNA(C46),"",IF(L46=0,IF(M46&lt;&gt;M45,INT(MAX(N$5:N45))+1,INT(MAX(N$5:N45)))+0.5,IF(M46&lt;&gt;M45,INT(MAX(N$5:N45))+1,INT(MAX(N$5:N45)))))))</f>
        <v>0</v>
      </c>
      <c r="O46" s="62" t="str">
        <f t="shared" ca="1" si="10"/>
        <v/>
      </c>
      <c r="P46" s="62">
        <f t="shared" ca="1" si="11"/>
        <v>1</v>
      </c>
      <c r="Q46" s="62">
        <f t="shared" ca="1" si="12"/>
        <v>1</v>
      </c>
      <c r="R46" s="62" t="str">
        <f t="shared" ca="1" si="3"/>
        <v/>
      </c>
      <c r="S46" s="62" t="str">
        <f t="shared" ca="1" si="4"/>
        <v/>
      </c>
      <c r="T46" t="e">
        <f t="shared" ca="1" si="5"/>
        <v>#N/A</v>
      </c>
    </row>
    <row r="47" spans="1:20" ht="14.5" x14ac:dyDescent="0.35">
      <c r="A47" s="2" t="str">
        <f ca="1">CalcVisits!C63</f>
        <v/>
      </c>
      <c r="B47" s="21" t="str">
        <f ca="1">CalcVisits!N63</f>
        <v/>
      </c>
      <c r="C47" s="52" t="e">
        <f t="shared" ca="1" si="0"/>
        <v>#N/A</v>
      </c>
      <c r="D47" s="66"/>
      <c r="E47" s="65">
        <f t="shared" ca="1" si="13"/>
        <v>0.92564102564102568</v>
      </c>
      <c r="F47" s="55"/>
      <c r="G47" s="56" t="e">
        <f t="shared" ca="1" si="7"/>
        <v>#N/A</v>
      </c>
      <c r="H47" s="57" t="e">
        <f t="shared" ca="1" si="1"/>
        <v>#N/A</v>
      </c>
      <c r="I47" s="58" t="e">
        <f t="shared" ca="1" si="2"/>
        <v>#N/A</v>
      </c>
      <c r="J47" s="59" t="str">
        <f ca="1">IF(ISTEXT(VLOOKUP(A47,Table3[],7,FALSE)), VLOOKUP(A47,Table3[],7,FALSE),"")</f>
        <v/>
      </c>
      <c r="K47" s="68"/>
      <c r="L47" s="64" t="str">
        <f t="shared" ca="1" si="8"/>
        <v/>
      </c>
      <c r="M47" s="64" t="str">
        <f t="shared" ca="1" si="9"/>
        <v/>
      </c>
      <c r="N47" s="64" t="b">
        <f ca="1">IF(AND(N46="",M47=M45),N45,IF(AND(A47&lt;&gt;"",D47="",F47=""),IF(ISNA(C47),"",IF(L47=0,IF(M47&lt;&gt;M46,INT(MAX(N$5:N46))+1,INT(MAX(N$5:N46)))+0.5,IF(M47&lt;&gt;M46,INT(MAX(N$5:N46))+1,INT(MAX(N$5:N46)))))))</f>
        <v>0</v>
      </c>
      <c r="O47" s="62" t="str">
        <f t="shared" ca="1" si="10"/>
        <v/>
      </c>
      <c r="P47" s="62">
        <f t="shared" ca="1" si="11"/>
        <v>1</v>
      </c>
      <c r="Q47" s="62">
        <f t="shared" ca="1" si="12"/>
        <v>1</v>
      </c>
      <c r="R47" s="62" t="str">
        <f t="shared" ca="1" si="3"/>
        <v/>
      </c>
      <c r="S47" s="62" t="str">
        <f t="shared" ca="1" si="4"/>
        <v/>
      </c>
      <c r="T47" t="e">
        <f t="shared" ca="1" si="5"/>
        <v>#N/A</v>
      </c>
    </row>
    <row r="48" spans="1:20" ht="14.5" x14ac:dyDescent="0.35">
      <c r="A48" s="2" t="str">
        <f ca="1">CalcVisits!C64</f>
        <v/>
      </c>
      <c r="B48" s="21" t="str">
        <f ca="1">CalcVisits!N64</f>
        <v/>
      </c>
      <c r="C48" s="52" t="e">
        <f t="shared" ca="1" si="0"/>
        <v>#N/A</v>
      </c>
      <c r="D48" s="66"/>
      <c r="E48" s="65">
        <f t="shared" ca="1" si="13"/>
        <v>0.92564102564102568</v>
      </c>
      <c r="F48" s="55"/>
      <c r="G48" s="56" t="e">
        <f t="shared" ca="1" si="7"/>
        <v>#N/A</v>
      </c>
      <c r="H48" s="57" t="e">
        <f t="shared" ca="1" si="1"/>
        <v>#N/A</v>
      </c>
      <c r="I48" s="58" t="e">
        <f t="shared" ca="1" si="2"/>
        <v>#N/A</v>
      </c>
      <c r="J48" s="59" t="str">
        <f ca="1">IF(ISTEXT(VLOOKUP(A48,Table3[],7,FALSE)), VLOOKUP(A48,Table3[],7,FALSE),"")</f>
        <v/>
      </c>
      <c r="K48" s="68"/>
      <c r="L48" s="64" t="str">
        <f t="shared" ca="1" si="8"/>
        <v/>
      </c>
      <c r="M48" s="64" t="str">
        <f t="shared" ca="1" si="9"/>
        <v/>
      </c>
      <c r="N48" s="64" t="b">
        <f ca="1">IF(AND(N47="",M48=M46),N46,IF(AND(A48&lt;&gt;"",D48="",F48=""),IF(ISNA(C48),"",IF(L48=0,IF(M48&lt;&gt;M47,INT(MAX(N$5:N47))+1,INT(MAX(N$5:N47)))+0.5,IF(M48&lt;&gt;M47,INT(MAX(N$5:N47))+1,INT(MAX(N$5:N47)))))))</f>
        <v>0</v>
      </c>
      <c r="O48" s="62" t="str">
        <f t="shared" ca="1" si="10"/>
        <v/>
      </c>
      <c r="P48" s="62">
        <f t="shared" ca="1" si="11"/>
        <v>1</v>
      </c>
      <c r="Q48" s="62">
        <f t="shared" ca="1" si="12"/>
        <v>1</v>
      </c>
      <c r="R48" s="62" t="str">
        <f t="shared" ca="1" si="3"/>
        <v/>
      </c>
      <c r="S48" s="62" t="str">
        <f t="shared" ca="1" si="4"/>
        <v/>
      </c>
      <c r="T48" t="e">
        <f t="shared" ca="1" si="5"/>
        <v>#N/A</v>
      </c>
    </row>
    <row r="49" spans="1:20" ht="14.5" x14ac:dyDescent="0.35">
      <c r="A49" s="2" t="str">
        <f ca="1">CalcVisits!C65</f>
        <v/>
      </c>
      <c r="B49" s="21" t="str">
        <f ca="1">CalcVisits!N65</f>
        <v/>
      </c>
      <c r="C49" s="52" t="e">
        <f t="shared" ca="1" si="0"/>
        <v>#N/A</v>
      </c>
      <c r="D49" s="66"/>
      <c r="E49" s="65">
        <f t="shared" ca="1" si="13"/>
        <v>0.92564102564102568</v>
      </c>
      <c r="F49" s="55"/>
      <c r="G49" s="56" t="e">
        <f t="shared" ca="1" si="7"/>
        <v>#N/A</v>
      </c>
      <c r="H49" s="57" t="e">
        <f t="shared" ca="1" si="1"/>
        <v>#N/A</v>
      </c>
      <c r="I49" s="58" t="e">
        <f t="shared" ca="1" si="2"/>
        <v>#N/A</v>
      </c>
      <c r="J49" s="59" t="str">
        <f ca="1">IF(ISTEXT(VLOOKUP(A49,Table3[],7,FALSE)), VLOOKUP(A49,Table3[],7,FALSE),"")</f>
        <v/>
      </c>
      <c r="K49" s="68"/>
      <c r="L49" s="64" t="str">
        <f t="shared" ca="1" si="8"/>
        <v/>
      </c>
      <c r="M49" s="64" t="str">
        <f t="shared" ca="1" si="9"/>
        <v/>
      </c>
      <c r="N49" s="64" t="b">
        <f ca="1">IF(AND(N48="",M49=M47),N47,IF(AND(A49&lt;&gt;"",D49="",F49=""),IF(ISNA(C49),"",IF(L49=0,IF(M49&lt;&gt;M48,INT(MAX(N$5:N48))+1,INT(MAX(N$5:N48)))+0.5,IF(M49&lt;&gt;M48,INT(MAX(N$5:N48))+1,INT(MAX(N$5:N48)))))))</f>
        <v>0</v>
      </c>
      <c r="O49" s="62" t="str">
        <f t="shared" ca="1" si="10"/>
        <v/>
      </c>
      <c r="P49" s="62">
        <f t="shared" ca="1" si="11"/>
        <v>1</v>
      </c>
      <c r="Q49" s="62">
        <f t="shared" ca="1" si="12"/>
        <v>1</v>
      </c>
      <c r="R49" s="62" t="str">
        <f t="shared" ca="1" si="3"/>
        <v/>
      </c>
      <c r="S49" s="62" t="str">
        <f t="shared" ca="1" si="4"/>
        <v/>
      </c>
      <c r="T49" t="e">
        <f t="shared" ca="1" si="5"/>
        <v>#N/A</v>
      </c>
    </row>
    <row r="50" spans="1:20" ht="14.5" x14ac:dyDescent="0.35">
      <c r="A50" s="2" t="str">
        <f ca="1">CalcVisits!C66</f>
        <v/>
      </c>
      <c r="B50" s="21" t="str">
        <f ca="1">CalcVisits!N66</f>
        <v/>
      </c>
      <c r="C50" s="52" t="e">
        <f t="shared" ca="1" si="0"/>
        <v>#N/A</v>
      </c>
      <c r="D50" s="66"/>
      <c r="E50" s="65">
        <f t="shared" ca="1" si="13"/>
        <v>0.92564102564102568</v>
      </c>
      <c r="F50" s="55"/>
      <c r="G50" s="56" t="e">
        <f t="shared" ca="1" si="7"/>
        <v>#N/A</v>
      </c>
      <c r="H50" s="57" t="e">
        <f t="shared" ca="1" si="1"/>
        <v>#N/A</v>
      </c>
      <c r="I50" s="58" t="e">
        <f t="shared" ca="1" si="2"/>
        <v>#N/A</v>
      </c>
      <c r="J50" s="59" t="str">
        <f ca="1">IF(ISTEXT(VLOOKUP(A50,Table3[],7,FALSE)), VLOOKUP(A50,Table3[],7,FALSE),"")</f>
        <v/>
      </c>
      <c r="K50" s="68"/>
      <c r="L50" s="64" t="str">
        <f t="shared" ca="1" si="8"/>
        <v/>
      </c>
      <c r="M50" s="64" t="str">
        <f t="shared" ca="1" si="9"/>
        <v/>
      </c>
      <c r="N50" s="64" t="b">
        <f ca="1">IF(AND(N49="",M50=M48),N48,IF(AND(A50&lt;&gt;"",D50="",F50=""),IF(ISNA(C50),"",IF(L50=0,IF(M50&lt;&gt;M49,INT(MAX(N$5:N49))+1,INT(MAX(N$5:N49)))+0.5,IF(M50&lt;&gt;M49,INT(MAX(N$5:N49))+1,INT(MAX(N$5:N49)))))))</f>
        <v>0</v>
      </c>
      <c r="O50" s="62" t="str">
        <f t="shared" ca="1" si="10"/>
        <v/>
      </c>
      <c r="P50" s="62">
        <f t="shared" ca="1" si="11"/>
        <v>1</v>
      </c>
      <c r="Q50" s="62">
        <f t="shared" ca="1" si="12"/>
        <v>1</v>
      </c>
      <c r="R50" s="62" t="str">
        <f t="shared" ca="1" si="3"/>
        <v/>
      </c>
      <c r="S50" s="62" t="str">
        <f t="shared" ca="1" si="4"/>
        <v/>
      </c>
      <c r="T50" t="e">
        <f t="shared" ca="1" si="5"/>
        <v>#N/A</v>
      </c>
    </row>
    <row r="51" spans="1:20" ht="14.5" x14ac:dyDescent="0.35">
      <c r="A51" s="2" t="str">
        <f ca="1">CalcVisits!C67</f>
        <v/>
      </c>
      <c r="B51" s="21" t="str">
        <f ca="1">CalcVisits!N67</f>
        <v/>
      </c>
      <c r="C51" s="52" t="e">
        <f t="shared" ca="1" si="0"/>
        <v>#N/A</v>
      </c>
      <c r="D51" s="66"/>
      <c r="E51" s="65">
        <f t="shared" ca="1" si="13"/>
        <v>0.92564102564102568</v>
      </c>
      <c r="F51" s="55"/>
      <c r="G51" s="56" t="e">
        <f t="shared" ca="1" si="7"/>
        <v>#N/A</v>
      </c>
      <c r="H51" s="57" t="e">
        <f t="shared" ca="1" si="1"/>
        <v>#N/A</v>
      </c>
      <c r="I51" s="58" t="e">
        <f t="shared" ca="1" si="2"/>
        <v>#N/A</v>
      </c>
      <c r="J51" s="59" t="str">
        <f ca="1">IF(ISTEXT(VLOOKUP(A51,Table3[],7,FALSE)), VLOOKUP(A51,Table3[],7,FALSE),"")</f>
        <v/>
      </c>
      <c r="K51" s="68"/>
      <c r="L51" s="64" t="str">
        <f t="shared" ca="1" si="8"/>
        <v/>
      </c>
      <c r="M51" s="64" t="str">
        <f t="shared" ca="1" si="9"/>
        <v/>
      </c>
      <c r="N51" s="64" t="b">
        <f ca="1">IF(AND(N50="",M51=M49),N49,IF(AND(A51&lt;&gt;"",D51="",F51=""),IF(ISNA(C51),"",IF(L51=0,IF(M51&lt;&gt;M50,INT(MAX(N$5:N50))+1,INT(MAX(N$5:N50)))+0.5,IF(M51&lt;&gt;M50,INT(MAX(N$5:N50))+1,INT(MAX(N$5:N50)))))))</f>
        <v>0</v>
      </c>
      <c r="O51" s="62" t="str">
        <f t="shared" ca="1" si="10"/>
        <v/>
      </c>
      <c r="P51" s="62">
        <f t="shared" ca="1" si="11"/>
        <v>1</v>
      </c>
      <c r="Q51" s="62">
        <f t="shared" ca="1" si="12"/>
        <v>1</v>
      </c>
      <c r="R51" s="62" t="str">
        <f t="shared" ca="1" si="3"/>
        <v/>
      </c>
      <c r="S51" s="62" t="str">
        <f t="shared" ca="1" si="4"/>
        <v/>
      </c>
      <c r="T51" t="e">
        <f t="shared" ca="1" si="5"/>
        <v>#N/A</v>
      </c>
    </row>
    <row r="52" spans="1:20" ht="14.5" x14ac:dyDescent="0.35">
      <c r="A52" s="2" t="str">
        <f ca="1">CalcVisits!C68</f>
        <v/>
      </c>
      <c r="B52" s="21" t="str">
        <f ca="1">CalcVisits!N68</f>
        <v/>
      </c>
      <c r="C52" s="52" t="e">
        <f t="shared" ca="1" si="0"/>
        <v>#N/A</v>
      </c>
      <c r="D52" s="66"/>
      <c r="E52" s="65">
        <f t="shared" ca="1" si="13"/>
        <v>0.92564102564102568</v>
      </c>
      <c r="F52" s="55"/>
      <c r="G52" s="56" t="e">
        <f t="shared" ca="1" si="7"/>
        <v>#N/A</v>
      </c>
      <c r="H52" s="57" t="e">
        <f t="shared" ca="1" si="1"/>
        <v>#N/A</v>
      </c>
      <c r="I52" s="58" t="e">
        <f t="shared" ca="1" si="2"/>
        <v>#N/A</v>
      </c>
      <c r="J52" s="59" t="str">
        <f ca="1">IF(ISTEXT(VLOOKUP(A52,Table3[],7,FALSE)), VLOOKUP(A52,Table3[],7,FALSE),"")</f>
        <v/>
      </c>
      <c r="K52" s="68"/>
      <c r="L52" s="64" t="str">
        <f t="shared" ca="1" si="8"/>
        <v/>
      </c>
      <c r="M52" s="64" t="str">
        <f t="shared" ca="1" si="9"/>
        <v/>
      </c>
      <c r="N52" s="64" t="b">
        <f ca="1">IF(AND(N51="",M52=M50),N50,IF(AND(A52&lt;&gt;"",D52="",F52=""),IF(ISNA(C52),"",IF(L52=0,IF(M52&lt;&gt;M51,INT(MAX(N$5:N51))+1,INT(MAX(N$5:N51)))+0.5,IF(M52&lt;&gt;M51,INT(MAX(N$5:N51))+1,INT(MAX(N$5:N51)))))))</f>
        <v>0</v>
      </c>
      <c r="O52" s="62" t="str">
        <f t="shared" ca="1" si="10"/>
        <v/>
      </c>
      <c r="P52" s="62">
        <f t="shared" ca="1" si="11"/>
        <v>1</v>
      </c>
      <c r="Q52" s="62">
        <f t="shared" ca="1" si="12"/>
        <v>1</v>
      </c>
      <c r="R52" s="62" t="str">
        <f t="shared" ca="1" si="3"/>
        <v/>
      </c>
      <c r="S52" s="62" t="str">
        <f t="shared" ca="1" si="4"/>
        <v/>
      </c>
      <c r="T52" t="e">
        <f t="shared" ca="1" si="5"/>
        <v>#N/A</v>
      </c>
    </row>
    <row r="53" spans="1:20" ht="14.5" x14ac:dyDescent="0.35">
      <c r="A53" s="2" t="str">
        <f ca="1">CalcVisits!C69</f>
        <v/>
      </c>
      <c r="B53" s="21" t="str">
        <f ca="1">CalcVisits!N69</f>
        <v/>
      </c>
      <c r="C53" s="52" t="e">
        <f t="shared" ca="1" si="0"/>
        <v>#N/A</v>
      </c>
      <c r="D53" s="66"/>
      <c r="E53" s="65">
        <f t="shared" ca="1" si="13"/>
        <v>0.92564102564102568</v>
      </c>
      <c r="F53" s="55"/>
      <c r="G53" s="56" t="e">
        <f t="shared" ca="1" si="7"/>
        <v>#N/A</v>
      </c>
      <c r="H53" s="57" t="e">
        <f t="shared" ca="1" si="1"/>
        <v>#N/A</v>
      </c>
      <c r="I53" s="58" t="e">
        <f t="shared" ca="1" si="2"/>
        <v>#N/A</v>
      </c>
      <c r="J53" s="59" t="str">
        <f ca="1">IF(ISTEXT(VLOOKUP(A53,Table3[],7,FALSE)), VLOOKUP(A53,Table3[],7,FALSE),"")</f>
        <v/>
      </c>
      <c r="K53" s="68"/>
      <c r="L53" s="64" t="str">
        <f t="shared" ca="1" si="8"/>
        <v/>
      </c>
      <c r="M53" s="64" t="str">
        <f t="shared" ca="1" si="9"/>
        <v/>
      </c>
      <c r="N53" s="64" t="b">
        <f ca="1">IF(AND(N52="",M53=M51),N51,IF(AND(A53&lt;&gt;"",D53="",F53=""),IF(ISNA(C53),"",IF(L53=0,IF(M53&lt;&gt;M52,INT(MAX(N$5:N52))+1,INT(MAX(N$5:N52)))+0.5,IF(M53&lt;&gt;M52,INT(MAX(N$5:N52))+1,INT(MAX(N$5:N52)))))))</f>
        <v>0</v>
      </c>
      <c r="O53" s="62" t="str">
        <f t="shared" ca="1" si="10"/>
        <v/>
      </c>
      <c r="P53" s="62">
        <f t="shared" ca="1" si="11"/>
        <v>1</v>
      </c>
      <c r="Q53" s="62">
        <f t="shared" ca="1" si="12"/>
        <v>1</v>
      </c>
      <c r="R53" s="62" t="str">
        <f t="shared" ca="1" si="3"/>
        <v/>
      </c>
      <c r="S53" s="62" t="str">
        <f t="shared" ca="1" si="4"/>
        <v/>
      </c>
      <c r="T53" t="e">
        <f t="shared" ca="1" si="5"/>
        <v>#N/A</v>
      </c>
    </row>
    <row r="54" spans="1:20" ht="14.5" x14ac:dyDescent="0.35">
      <c r="A54" s="2" t="str">
        <f ca="1">CalcVisits!C70</f>
        <v/>
      </c>
      <c r="B54" s="21" t="str">
        <f ca="1">CalcVisits!N70</f>
        <v/>
      </c>
      <c r="C54" s="52" t="e">
        <f t="shared" ca="1" si="0"/>
        <v>#N/A</v>
      </c>
      <c r="D54" s="66"/>
      <c r="E54" s="65">
        <f t="shared" ca="1" si="13"/>
        <v>0.92564102564102568</v>
      </c>
      <c r="F54" s="55"/>
      <c r="G54" s="56" t="e">
        <f t="shared" ca="1" si="7"/>
        <v>#N/A</v>
      </c>
      <c r="H54" s="57" t="e">
        <f t="shared" ca="1" si="1"/>
        <v>#N/A</v>
      </c>
      <c r="I54" s="58" t="e">
        <f t="shared" ca="1" si="2"/>
        <v>#N/A</v>
      </c>
      <c r="J54" s="59" t="str">
        <f ca="1">IF(ISTEXT(VLOOKUP(A54,Table3[],7,FALSE)), VLOOKUP(A54,Table3[],7,FALSE),"")</f>
        <v/>
      </c>
      <c r="K54" s="68"/>
      <c r="L54" s="64" t="str">
        <f t="shared" ca="1" si="8"/>
        <v/>
      </c>
      <c r="M54" s="64" t="str">
        <f t="shared" ca="1" si="9"/>
        <v/>
      </c>
      <c r="N54" s="64" t="b">
        <f ca="1">IF(AND(N53="",M54=M52),N52,IF(AND(A54&lt;&gt;"",D54="",F54=""),IF(ISNA(C54),"",IF(L54=0,IF(M54&lt;&gt;M53,INT(MAX(N$5:N53))+1,INT(MAX(N$5:N53)))+0.5,IF(M54&lt;&gt;M53,INT(MAX(N$5:N53))+1,INT(MAX(N$5:N53)))))))</f>
        <v>0</v>
      </c>
      <c r="O54" s="62" t="str">
        <f t="shared" ca="1" si="10"/>
        <v/>
      </c>
      <c r="P54" s="62">
        <f t="shared" ca="1" si="11"/>
        <v>1</v>
      </c>
      <c r="Q54" s="62">
        <f t="shared" ca="1" si="12"/>
        <v>1</v>
      </c>
      <c r="R54" s="62" t="str">
        <f t="shared" ca="1" si="3"/>
        <v/>
      </c>
      <c r="S54" s="62" t="str">
        <f t="shared" ca="1" si="4"/>
        <v/>
      </c>
      <c r="T54" t="e">
        <f t="shared" ca="1" si="5"/>
        <v>#N/A</v>
      </c>
    </row>
    <row r="55" spans="1:20" ht="14.5" x14ac:dyDescent="0.35">
      <c r="A55" s="2" t="str">
        <f ca="1">CalcVisits!C71</f>
        <v/>
      </c>
      <c r="B55" s="21" t="str">
        <f ca="1">CalcVisits!N71</f>
        <v/>
      </c>
      <c r="C55" s="52" t="e">
        <f t="shared" ca="1" si="0"/>
        <v>#N/A</v>
      </c>
      <c r="D55" s="66"/>
      <c r="E55" s="65">
        <f t="shared" ca="1" si="13"/>
        <v>0.92564102564102568</v>
      </c>
      <c r="F55" s="55"/>
      <c r="G55" s="56" t="e">
        <f t="shared" ca="1" si="7"/>
        <v>#N/A</v>
      </c>
      <c r="H55" s="57" t="e">
        <f t="shared" ca="1" si="1"/>
        <v>#N/A</v>
      </c>
      <c r="I55" s="58" t="e">
        <f t="shared" ca="1" si="2"/>
        <v>#N/A</v>
      </c>
      <c r="J55" s="59" t="str">
        <f ca="1">IF(ISTEXT(VLOOKUP(A55,Table3[],7,FALSE)), VLOOKUP(A55,Table3[],7,FALSE),"")</f>
        <v/>
      </c>
      <c r="K55" s="68"/>
      <c r="L55" s="64" t="str">
        <f t="shared" ca="1" si="8"/>
        <v/>
      </c>
      <c r="M55" s="64" t="str">
        <f t="shared" ca="1" si="9"/>
        <v/>
      </c>
      <c r="N55" s="64" t="b">
        <f ca="1">IF(AND(N54="",M55=M53),N53,IF(AND(A55&lt;&gt;"",D55="",F55=""),IF(ISNA(C55),"",IF(L55=0,IF(M55&lt;&gt;M54,INT(MAX(N$5:N54))+1,INT(MAX(N$5:N54)))+0.5,IF(M55&lt;&gt;M54,INT(MAX(N$5:N54))+1,INT(MAX(N$5:N54)))))))</f>
        <v>0</v>
      </c>
      <c r="O55" s="62" t="str">
        <f t="shared" ca="1" si="10"/>
        <v/>
      </c>
      <c r="P55" s="62">
        <f t="shared" ca="1" si="11"/>
        <v>1</v>
      </c>
      <c r="Q55" s="62">
        <f t="shared" ca="1" si="12"/>
        <v>1</v>
      </c>
      <c r="R55" s="62" t="str">
        <f t="shared" ca="1" si="3"/>
        <v/>
      </c>
      <c r="S55" s="62" t="str">
        <f t="shared" ca="1" si="4"/>
        <v/>
      </c>
      <c r="T55" t="e">
        <f t="shared" ca="1" si="5"/>
        <v>#N/A</v>
      </c>
    </row>
    <row r="56" spans="1:20" ht="14.5" x14ac:dyDescent="0.35">
      <c r="A56" s="2" t="str">
        <f ca="1">CalcVisits!C72</f>
        <v/>
      </c>
      <c r="B56" s="21" t="str">
        <f ca="1">CalcVisits!N72</f>
        <v/>
      </c>
      <c r="C56" s="52" t="e">
        <f t="shared" ca="1" si="0"/>
        <v>#N/A</v>
      </c>
      <c r="D56" s="66"/>
      <c r="E56" s="65">
        <f t="shared" ca="1" si="13"/>
        <v>0.92564102564102568</v>
      </c>
      <c r="F56" s="55"/>
      <c r="G56" s="56" t="e">
        <f t="shared" ca="1" si="7"/>
        <v>#N/A</v>
      </c>
      <c r="H56" s="57" t="e">
        <f t="shared" ca="1" si="1"/>
        <v>#N/A</v>
      </c>
      <c r="I56" s="58" t="e">
        <f t="shared" ca="1" si="2"/>
        <v>#N/A</v>
      </c>
      <c r="J56" s="59" t="str">
        <f ca="1">IF(ISTEXT(VLOOKUP(A56,Table3[],7,FALSE)), VLOOKUP(A56,Table3[],7,FALSE),"")</f>
        <v/>
      </c>
      <c r="K56" s="68"/>
      <c r="L56" s="64" t="str">
        <f t="shared" ca="1" si="8"/>
        <v/>
      </c>
      <c r="M56" s="64" t="str">
        <f t="shared" ca="1" si="9"/>
        <v/>
      </c>
      <c r="N56" s="64" t="b">
        <f ca="1">IF(AND(N55="",M56=M54),N54,IF(AND(A56&lt;&gt;"",D56="",F56=""),IF(ISNA(C56),"",IF(L56=0,IF(M56&lt;&gt;M55,INT(MAX(N$5:N55))+1,INT(MAX(N$5:N55)))+0.5,IF(M56&lt;&gt;M55,INT(MAX(N$5:N55))+1,INT(MAX(N$5:N55)))))))</f>
        <v>0</v>
      </c>
      <c r="O56" s="62" t="str">
        <f t="shared" ca="1" si="10"/>
        <v/>
      </c>
      <c r="P56" s="62">
        <f t="shared" ca="1" si="11"/>
        <v>1</v>
      </c>
      <c r="Q56" s="62">
        <f t="shared" ca="1" si="12"/>
        <v>1</v>
      </c>
      <c r="R56" s="62" t="str">
        <f t="shared" ca="1" si="3"/>
        <v/>
      </c>
      <c r="S56" s="62" t="str">
        <f t="shared" ca="1" si="4"/>
        <v/>
      </c>
      <c r="T56" t="e">
        <f t="shared" ca="1" si="5"/>
        <v>#N/A</v>
      </c>
    </row>
    <row r="57" spans="1:20" ht="14.5" x14ac:dyDescent="0.35">
      <c r="A57" s="2" t="str">
        <f ca="1">CalcVisits!C73</f>
        <v/>
      </c>
      <c r="B57" s="21" t="str">
        <f ca="1">CalcVisits!N73</f>
        <v/>
      </c>
      <c r="C57" s="52" t="e">
        <f t="shared" ca="1" si="0"/>
        <v>#N/A</v>
      </c>
      <c r="D57" s="66"/>
      <c r="E57" s="65">
        <f t="shared" ca="1" si="13"/>
        <v>0.92564102564102568</v>
      </c>
      <c r="F57" s="55"/>
      <c r="G57" s="56" t="e">
        <f t="shared" ca="1" si="7"/>
        <v>#N/A</v>
      </c>
      <c r="H57" s="57" t="e">
        <f t="shared" ca="1" si="1"/>
        <v>#N/A</v>
      </c>
      <c r="I57" s="58" t="e">
        <f t="shared" ca="1" si="2"/>
        <v>#N/A</v>
      </c>
      <c r="J57" s="59" t="str">
        <f ca="1">IF(ISTEXT(VLOOKUP(A57,Table3[],7,FALSE)), VLOOKUP(A57,Table3[],7,FALSE),"")</f>
        <v/>
      </c>
      <c r="K57" s="68"/>
      <c r="L57" s="64" t="str">
        <f t="shared" ca="1" si="8"/>
        <v/>
      </c>
      <c r="M57" s="64" t="str">
        <f t="shared" ca="1" si="9"/>
        <v/>
      </c>
      <c r="N57" s="64" t="b">
        <f ca="1">IF(AND(N56="",M57=M55),N55,IF(AND(A57&lt;&gt;"",D57="",F57=""),IF(ISNA(C57),"",IF(L57=0,IF(M57&lt;&gt;M56,INT(MAX(N$5:N56))+1,INT(MAX(N$5:N56)))+0.5,IF(M57&lt;&gt;M56,INT(MAX(N$5:N56))+1,INT(MAX(N$5:N56)))))))</f>
        <v>0</v>
      </c>
      <c r="O57" s="62" t="str">
        <f t="shared" ca="1" si="10"/>
        <v/>
      </c>
      <c r="P57" s="62">
        <f t="shared" ca="1" si="11"/>
        <v>1</v>
      </c>
      <c r="Q57" s="62">
        <f t="shared" ca="1" si="12"/>
        <v>1</v>
      </c>
      <c r="R57" s="62" t="str">
        <f t="shared" ca="1" si="3"/>
        <v/>
      </c>
      <c r="S57" s="62" t="str">
        <f t="shared" ca="1" si="4"/>
        <v/>
      </c>
      <c r="T57" t="e">
        <f t="shared" ca="1" si="5"/>
        <v>#N/A</v>
      </c>
    </row>
    <row r="58" spans="1:20" ht="14.5" x14ac:dyDescent="0.35">
      <c r="A58" s="2" t="str">
        <f ca="1">CalcVisits!C74</f>
        <v/>
      </c>
      <c r="B58" s="21" t="str">
        <f ca="1">CalcVisits!N74</f>
        <v/>
      </c>
      <c r="C58" s="52" t="e">
        <f t="shared" ca="1" si="0"/>
        <v>#N/A</v>
      </c>
      <c r="D58" s="66"/>
      <c r="E58" s="65">
        <f t="shared" ca="1" si="13"/>
        <v>0.92564102564102568</v>
      </c>
      <c r="F58" s="55"/>
      <c r="G58" s="56" t="e">
        <f t="shared" ca="1" si="7"/>
        <v>#N/A</v>
      </c>
      <c r="H58" s="57" t="e">
        <f t="shared" ca="1" si="1"/>
        <v>#N/A</v>
      </c>
      <c r="I58" s="58" t="e">
        <f t="shared" ca="1" si="2"/>
        <v>#N/A</v>
      </c>
      <c r="J58" s="59" t="str">
        <f ca="1">IF(ISTEXT(VLOOKUP(A58,Table3[],7,FALSE)), VLOOKUP(A58,Table3[],7,FALSE),"")</f>
        <v/>
      </c>
      <c r="K58" s="68"/>
      <c r="L58" s="64" t="str">
        <f t="shared" ca="1" si="8"/>
        <v/>
      </c>
      <c r="M58" s="64" t="str">
        <f t="shared" ca="1" si="9"/>
        <v/>
      </c>
      <c r="N58" s="64" t="b">
        <f ca="1">IF(AND(N57="",M58=M56),N56,IF(AND(A58&lt;&gt;"",D58="",F58=""),IF(ISNA(C58),"",IF(L58=0,IF(M58&lt;&gt;M57,INT(MAX(N$5:N57))+1,INT(MAX(N$5:N57)))+0.5,IF(M58&lt;&gt;M57,INT(MAX(N$5:N57))+1,INT(MAX(N$5:N57)))))))</f>
        <v>0</v>
      </c>
      <c r="O58" s="62" t="str">
        <f t="shared" ca="1" si="10"/>
        <v/>
      </c>
      <c r="P58" s="62">
        <f t="shared" ca="1" si="11"/>
        <v>1</v>
      </c>
      <c r="Q58" s="62">
        <f t="shared" ca="1" si="12"/>
        <v>1</v>
      </c>
      <c r="R58" s="62" t="str">
        <f t="shared" ca="1" si="3"/>
        <v/>
      </c>
      <c r="S58" s="62" t="str">
        <f t="shared" ca="1" si="4"/>
        <v/>
      </c>
      <c r="T58" t="e">
        <f t="shared" ca="1" si="5"/>
        <v>#N/A</v>
      </c>
    </row>
    <row r="59" spans="1:20" ht="14.5" x14ac:dyDescent="0.35">
      <c r="A59" s="2" t="str">
        <f ca="1">CalcVisits!C75</f>
        <v/>
      </c>
      <c r="B59" s="21" t="str">
        <f ca="1">CalcVisits!N75</f>
        <v/>
      </c>
      <c r="C59" s="52" t="e">
        <f t="shared" ca="1" si="0"/>
        <v>#N/A</v>
      </c>
      <c r="D59" s="66"/>
      <c r="E59" s="65">
        <f t="shared" ca="1" si="13"/>
        <v>0.92564102564102568</v>
      </c>
      <c r="F59" s="55"/>
      <c r="G59" s="56" t="e">
        <f t="shared" ca="1" si="7"/>
        <v>#N/A</v>
      </c>
      <c r="H59" s="57" t="e">
        <f t="shared" ca="1" si="1"/>
        <v>#N/A</v>
      </c>
      <c r="I59" s="58" t="e">
        <f t="shared" ca="1" si="2"/>
        <v>#N/A</v>
      </c>
      <c r="J59" s="59" t="str">
        <f ca="1">IF(ISTEXT(VLOOKUP(A59,Table3[],7,FALSE)), VLOOKUP(A59,Table3[],7,FALSE),"")</f>
        <v/>
      </c>
      <c r="K59" s="68"/>
      <c r="L59" s="64" t="str">
        <f t="shared" ca="1" si="8"/>
        <v/>
      </c>
      <c r="M59" s="64" t="str">
        <f t="shared" ca="1" si="9"/>
        <v/>
      </c>
      <c r="N59" s="64" t="b">
        <f ca="1">IF(AND(N58="",M59=M57),N57,IF(AND(A59&lt;&gt;"",D59="",F59=""),IF(ISNA(C59),"",IF(L59=0,IF(M59&lt;&gt;M58,INT(MAX(N$5:N58))+1,INT(MAX(N$5:N58)))+0.5,IF(M59&lt;&gt;M58,INT(MAX(N$5:N58))+1,INT(MAX(N$5:N58)))))))</f>
        <v>0</v>
      </c>
      <c r="O59" s="62" t="str">
        <f t="shared" ca="1" si="10"/>
        <v/>
      </c>
      <c r="P59" s="62">
        <f t="shared" ca="1" si="11"/>
        <v>1</v>
      </c>
      <c r="Q59" s="62">
        <f t="shared" ca="1" si="12"/>
        <v>1</v>
      </c>
      <c r="R59" s="62" t="str">
        <f t="shared" ca="1" si="3"/>
        <v/>
      </c>
      <c r="S59" s="62" t="str">
        <f t="shared" ca="1" si="4"/>
        <v/>
      </c>
      <c r="T59" t="e">
        <f t="shared" ca="1" si="5"/>
        <v>#N/A</v>
      </c>
    </row>
    <row r="60" spans="1:20" ht="14.5" x14ac:dyDescent="0.35">
      <c r="A60" s="2" t="str">
        <f ca="1">CalcVisits!C76</f>
        <v/>
      </c>
      <c r="B60" s="21" t="str">
        <f ca="1">CalcVisits!N76</f>
        <v/>
      </c>
      <c r="C60" s="52" t="e">
        <f t="shared" ca="1" si="0"/>
        <v>#N/A</v>
      </c>
      <c r="D60" s="66"/>
      <c r="E60" s="65">
        <f t="shared" ca="1" si="13"/>
        <v>0.92564102564102568</v>
      </c>
      <c r="F60" s="55"/>
      <c r="G60" s="56" t="e">
        <f t="shared" ca="1" si="7"/>
        <v>#N/A</v>
      </c>
      <c r="H60" s="57" t="e">
        <f t="shared" ca="1" si="1"/>
        <v>#N/A</v>
      </c>
      <c r="I60" s="58" t="e">
        <f t="shared" ca="1" si="2"/>
        <v>#N/A</v>
      </c>
      <c r="J60" s="59" t="str">
        <f ca="1">IF(ISTEXT(VLOOKUP(A60,Table3[],7,FALSE)), VLOOKUP(A60,Table3[],7,FALSE),"")</f>
        <v/>
      </c>
      <c r="K60" s="68"/>
      <c r="L60" s="64" t="str">
        <f t="shared" ca="1" si="8"/>
        <v/>
      </c>
      <c r="M60" s="64" t="str">
        <f t="shared" ca="1" si="9"/>
        <v/>
      </c>
      <c r="N60" s="64" t="b">
        <f ca="1">IF(AND(N59="",M60=M58),N58,IF(AND(A60&lt;&gt;"",D60="",F60=""),IF(ISNA(C60),"",IF(L60=0,IF(M60&lt;&gt;M59,INT(MAX(N$5:N59))+1,INT(MAX(N$5:N59)))+0.5,IF(M60&lt;&gt;M59,INT(MAX(N$5:N59))+1,INT(MAX(N$5:N59)))))))</f>
        <v>0</v>
      </c>
      <c r="O60" s="62" t="str">
        <f t="shared" ca="1" si="10"/>
        <v/>
      </c>
      <c r="P60" s="62">
        <f t="shared" ca="1" si="11"/>
        <v>1</v>
      </c>
      <c r="Q60" s="62">
        <f t="shared" ca="1" si="12"/>
        <v>1</v>
      </c>
      <c r="R60" s="62" t="str">
        <f t="shared" ca="1" si="3"/>
        <v/>
      </c>
      <c r="S60" s="62" t="str">
        <f t="shared" ca="1" si="4"/>
        <v/>
      </c>
      <c r="T60" t="e">
        <f t="shared" ca="1" si="5"/>
        <v>#N/A</v>
      </c>
    </row>
    <row r="61" spans="1:20" ht="14.5" x14ac:dyDescent="0.35">
      <c r="A61" s="2" t="str">
        <f ca="1">CalcVisits!C77</f>
        <v/>
      </c>
      <c r="B61" s="21" t="str">
        <f ca="1">CalcVisits!N77</f>
        <v/>
      </c>
      <c r="C61" s="52" t="e">
        <f t="shared" ca="1" si="0"/>
        <v>#N/A</v>
      </c>
      <c r="D61" s="66"/>
      <c r="E61" s="65">
        <f t="shared" ca="1" si="13"/>
        <v>0.92564102564102568</v>
      </c>
      <c r="F61" s="55"/>
      <c r="G61" s="56" t="e">
        <f t="shared" ca="1" si="7"/>
        <v>#N/A</v>
      </c>
      <c r="H61" s="57" t="e">
        <f t="shared" ca="1" si="1"/>
        <v>#N/A</v>
      </c>
      <c r="I61" s="58" t="e">
        <f t="shared" ca="1" si="2"/>
        <v>#N/A</v>
      </c>
      <c r="J61" s="59" t="str">
        <f ca="1">IF(ISTEXT(VLOOKUP(A61,Table3[],7,FALSE)), VLOOKUP(A61,Table3[],7,FALSE),"")</f>
        <v/>
      </c>
      <c r="K61" s="68"/>
      <c r="L61" s="64" t="str">
        <f t="shared" ca="1" si="8"/>
        <v/>
      </c>
      <c r="M61" s="64" t="str">
        <f t="shared" ca="1" si="9"/>
        <v/>
      </c>
      <c r="N61" s="64" t="b">
        <f ca="1">IF(AND(N60="",M61=M59),N59,IF(AND(A61&lt;&gt;"",D61="",F61=""),IF(ISNA(C61),"",IF(L61=0,IF(M61&lt;&gt;M60,INT(MAX(N$5:N60))+1,INT(MAX(N$5:N60)))+0.5,IF(M61&lt;&gt;M60,INT(MAX(N$5:N60))+1,INT(MAX(N$5:N60)))))))</f>
        <v>0</v>
      </c>
      <c r="O61" s="62" t="str">
        <f t="shared" ca="1" si="10"/>
        <v/>
      </c>
      <c r="P61" s="62">
        <f t="shared" ca="1" si="11"/>
        <v>1</v>
      </c>
      <c r="Q61" s="62">
        <f t="shared" ca="1" si="12"/>
        <v>1</v>
      </c>
      <c r="R61" s="62" t="str">
        <f t="shared" ca="1" si="3"/>
        <v/>
      </c>
      <c r="S61" s="62" t="str">
        <f t="shared" ca="1" si="4"/>
        <v/>
      </c>
      <c r="T61" t="e">
        <f t="shared" ca="1" si="5"/>
        <v>#N/A</v>
      </c>
    </row>
    <row r="62" spans="1:20" ht="14.5" x14ac:dyDescent="0.35">
      <c r="A62" s="2" t="str">
        <f ca="1">CalcVisits!C78</f>
        <v/>
      </c>
      <c r="B62" s="21" t="str">
        <f ca="1">CalcVisits!N78</f>
        <v/>
      </c>
      <c r="C62" s="52" t="e">
        <f t="shared" ca="1" si="0"/>
        <v>#N/A</v>
      </c>
      <c r="D62" s="66"/>
      <c r="E62" s="65">
        <f t="shared" ca="1" si="13"/>
        <v>0.92564102564102568</v>
      </c>
      <c r="F62" s="55"/>
      <c r="G62" s="56" t="e">
        <f t="shared" ca="1" si="7"/>
        <v>#N/A</v>
      </c>
      <c r="H62" s="57" t="e">
        <f t="shared" ca="1" si="1"/>
        <v>#N/A</v>
      </c>
      <c r="I62" s="58" t="e">
        <f t="shared" ca="1" si="2"/>
        <v>#N/A</v>
      </c>
      <c r="J62" s="59" t="str">
        <f ca="1">IF(ISTEXT(VLOOKUP(A62,Table3[],7,FALSE)), VLOOKUP(A62,Table3[],7,FALSE),"")</f>
        <v/>
      </c>
      <c r="K62" s="68"/>
      <c r="L62" s="64" t="str">
        <f t="shared" ca="1" si="8"/>
        <v/>
      </c>
      <c r="M62" s="64" t="str">
        <f t="shared" ca="1" si="9"/>
        <v/>
      </c>
      <c r="N62" s="64" t="b">
        <f ca="1">IF(AND(N61="",M62=M60),N60,IF(AND(A62&lt;&gt;"",D62="",F62=""),IF(ISNA(C62),"",IF(L62=0,IF(M62&lt;&gt;M61,INT(MAX(N$5:N61))+1,INT(MAX(N$5:N61)))+0.5,IF(M62&lt;&gt;M61,INT(MAX(N$5:N61))+1,INT(MAX(N$5:N61)))))))</f>
        <v>0</v>
      </c>
      <c r="O62" s="62" t="str">
        <f t="shared" ca="1" si="10"/>
        <v/>
      </c>
      <c r="P62" s="62">
        <f t="shared" ca="1" si="11"/>
        <v>1</v>
      </c>
      <c r="Q62" s="62">
        <f t="shared" ca="1" si="12"/>
        <v>1</v>
      </c>
      <c r="R62" s="62" t="str">
        <f t="shared" ca="1" si="3"/>
        <v/>
      </c>
      <c r="S62" s="62" t="str">
        <f t="shared" ca="1" si="4"/>
        <v/>
      </c>
      <c r="T62" t="e">
        <f t="shared" ca="1" si="5"/>
        <v>#N/A</v>
      </c>
    </row>
    <row r="63" spans="1:20" ht="14.5" x14ac:dyDescent="0.35">
      <c r="A63" s="2" t="str">
        <f ca="1">CalcVisits!C79</f>
        <v/>
      </c>
      <c r="B63" s="21" t="str">
        <f ca="1">CalcVisits!N79</f>
        <v/>
      </c>
      <c r="C63" s="52" t="e">
        <f t="shared" ca="1" si="0"/>
        <v>#N/A</v>
      </c>
      <c r="D63" s="66"/>
      <c r="E63" s="65">
        <f t="shared" ca="1" si="13"/>
        <v>0.92564102564102568</v>
      </c>
      <c r="F63" s="55"/>
      <c r="G63" s="56" t="e">
        <f t="shared" ca="1" si="7"/>
        <v>#N/A</v>
      </c>
      <c r="H63" s="57" t="e">
        <f t="shared" ca="1" si="1"/>
        <v>#N/A</v>
      </c>
      <c r="I63" s="58" t="e">
        <f t="shared" ca="1" si="2"/>
        <v>#N/A</v>
      </c>
      <c r="J63" s="59" t="str">
        <f ca="1">IF(ISTEXT(VLOOKUP(A63,Table3[],7,FALSE)), VLOOKUP(A63,Table3[],7,FALSE),"")</f>
        <v/>
      </c>
      <c r="K63" s="68"/>
      <c r="L63" s="64" t="str">
        <f t="shared" ca="1" si="8"/>
        <v/>
      </c>
      <c r="M63" s="64" t="str">
        <f t="shared" ca="1" si="9"/>
        <v/>
      </c>
      <c r="N63" s="64" t="b">
        <f ca="1">IF(AND(N62="",M63=M61),N61,IF(AND(A63&lt;&gt;"",D63="",F63=""),IF(ISNA(C63),"",IF(L63=0,IF(M63&lt;&gt;M62,INT(MAX(N$5:N62))+1,INT(MAX(N$5:N62)))+0.5,IF(M63&lt;&gt;M62,INT(MAX(N$5:N62))+1,INT(MAX(N$5:N62)))))))</f>
        <v>0</v>
      </c>
      <c r="O63" s="62" t="str">
        <f t="shared" ca="1" si="10"/>
        <v/>
      </c>
      <c r="P63" s="62">
        <f t="shared" ca="1" si="11"/>
        <v>1</v>
      </c>
      <c r="Q63" s="62">
        <f t="shared" ca="1" si="12"/>
        <v>1</v>
      </c>
      <c r="R63" s="62" t="str">
        <f t="shared" ca="1" si="3"/>
        <v/>
      </c>
      <c r="S63" s="62" t="str">
        <f t="shared" ca="1" si="4"/>
        <v/>
      </c>
      <c r="T63" t="e">
        <f t="shared" ca="1" si="5"/>
        <v>#N/A</v>
      </c>
    </row>
    <row r="64" spans="1:20" ht="14.5" x14ac:dyDescent="0.35">
      <c r="A64" s="2" t="str">
        <f ca="1">CalcVisits!C80</f>
        <v/>
      </c>
      <c r="B64" s="21" t="str">
        <f ca="1">CalcVisits!N80</f>
        <v/>
      </c>
      <c r="C64" s="52" t="e">
        <f t="shared" ca="1" si="0"/>
        <v>#N/A</v>
      </c>
      <c r="D64" s="66"/>
      <c r="E64" s="65">
        <f t="shared" ca="1" si="13"/>
        <v>0.92564102564102568</v>
      </c>
      <c r="F64" s="55"/>
      <c r="G64" s="56" t="e">
        <f t="shared" ca="1" si="7"/>
        <v>#N/A</v>
      </c>
      <c r="H64" s="57" t="e">
        <f t="shared" ca="1" si="1"/>
        <v>#N/A</v>
      </c>
      <c r="I64" s="58" t="e">
        <f t="shared" ca="1" si="2"/>
        <v>#N/A</v>
      </c>
      <c r="J64" s="59" t="str">
        <f ca="1">IF(ISTEXT(VLOOKUP(A64,Table3[],7,FALSE)), VLOOKUP(A64,Table3[],7,FALSE),"")</f>
        <v/>
      </c>
      <c r="K64" s="68"/>
      <c r="L64" s="64" t="str">
        <f t="shared" ca="1" si="8"/>
        <v/>
      </c>
      <c r="M64" s="64" t="str">
        <f t="shared" ca="1" si="9"/>
        <v/>
      </c>
      <c r="N64" s="64" t="b">
        <f ca="1">IF(AND(N63="",M64=M62),N62,IF(AND(A64&lt;&gt;"",D64="",F64=""),IF(ISNA(C64),"",IF(L64=0,IF(M64&lt;&gt;M63,INT(MAX(N$5:N63))+1,INT(MAX(N$5:N63)))+0.5,IF(M64&lt;&gt;M63,INT(MAX(N$5:N63))+1,INT(MAX(N$5:N63)))))))</f>
        <v>0</v>
      </c>
      <c r="O64" s="62" t="str">
        <f t="shared" ca="1" si="10"/>
        <v/>
      </c>
      <c r="P64" s="62">
        <f t="shared" ca="1" si="11"/>
        <v>1</v>
      </c>
      <c r="Q64" s="62">
        <f t="shared" ca="1" si="12"/>
        <v>1</v>
      </c>
      <c r="R64" s="62" t="str">
        <f t="shared" ca="1" si="3"/>
        <v/>
      </c>
      <c r="S64" s="62" t="str">
        <f t="shared" ca="1" si="4"/>
        <v/>
      </c>
      <c r="T64" t="e">
        <f t="shared" ca="1" si="5"/>
        <v>#N/A</v>
      </c>
    </row>
    <row r="65" spans="1:20" ht="14.5" x14ac:dyDescent="0.35">
      <c r="A65" s="2" t="str">
        <f ca="1">CalcVisits!C81</f>
        <v/>
      </c>
      <c r="B65" s="21" t="str">
        <f ca="1">CalcVisits!N81</f>
        <v/>
      </c>
      <c r="C65" s="52" t="e">
        <f t="shared" ca="1" si="0"/>
        <v>#N/A</v>
      </c>
      <c r="D65" s="66"/>
      <c r="E65" s="65">
        <f t="shared" ca="1" si="13"/>
        <v>0.92564102564102568</v>
      </c>
      <c r="F65" s="55"/>
      <c r="G65" s="56" t="e">
        <f t="shared" ca="1" si="7"/>
        <v>#N/A</v>
      </c>
      <c r="H65" s="57" t="e">
        <f t="shared" ca="1" si="1"/>
        <v>#N/A</v>
      </c>
      <c r="I65" s="58" t="e">
        <f t="shared" ca="1" si="2"/>
        <v>#N/A</v>
      </c>
      <c r="J65" s="59" t="str">
        <f ca="1">IF(ISTEXT(VLOOKUP(A65,Table3[],7,FALSE)), VLOOKUP(A65,Table3[],7,FALSE),"")</f>
        <v/>
      </c>
      <c r="K65" s="68"/>
      <c r="L65" s="64" t="str">
        <f t="shared" ca="1" si="8"/>
        <v/>
      </c>
      <c r="M65" s="64" t="str">
        <f t="shared" ca="1" si="9"/>
        <v/>
      </c>
      <c r="N65" s="64" t="b">
        <f ca="1">IF(AND(N64="",M65=M63),N63,IF(AND(A65&lt;&gt;"",D65="",F65=""),IF(ISNA(C65),"",IF(L65=0,IF(M65&lt;&gt;M64,INT(MAX(N$5:N64))+1,INT(MAX(N$5:N64)))+0.5,IF(M65&lt;&gt;M64,INT(MAX(N$5:N64))+1,INT(MAX(N$5:N64)))))))</f>
        <v>0</v>
      </c>
      <c r="O65" s="62" t="str">
        <f t="shared" ca="1" si="10"/>
        <v/>
      </c>
      <c r="P65" s="62">
        <f t="shared" ca="1" si="11"/>
        <v>1</v>
      </c>
      <c r="Q65" s="62">
        <f t="shared" ca="1" si="12"/>
        <v>1</v>
      </c>
      <c r="R65" s="62" t="str">
        <f t="shared" ca="1" si="3"/>
        <v/>
      </c>
      <c r="S65" s="62" t="str">
        <f t="shared" ca="1" si="4"/>
        <v/>
      </c>
      <c r="T65" t="e">
        <f t="shared" ca="1" si="5"/>
        <v>#N/A</v>
      </c>
    </row>
    <row r="66" spans="1:20" ht="14.5" x14ac:dyDescent="0.35">
      <c r="A66" s="2" t="str">
        <f ca="1">CalcVisits!C82</f>
        <v/>
      </c>
      <c r="B66" s="21" t="str">
        <f ca="1">CalcVisits!N82</f>
        <v/>
      </c>
      <c r="C66" s="52" t="e">
        <f t="shared" ca="1" si="0"/>
        <v>#N/A</v>
      </c>
      <c r="D66" s="66"/>
      <c r="E66" s="65">
        <f t="shared" ca="1" si="13"/>
        <v>0.92564102564102568</v>
      </c>
      <c r="F66" s="55"/>
      <c r="G66" s="56" t="e">
        <f t="shared" ca="1" si="7"/>
        <v>#N/A</v>
      </c>
      <c r="H66" s="57" t="e">
        <f t="shared" ca="1" si="1"/>
        <v>#N/A</v>
      </c>
      <c r="I66" s="58" t="e">
        <f t="shared" ca="1" si="2"/>
        <v>#N/A</v>
      </c>
      <c r="J66" s="59" t="str">
        <f ca="1">IF(ISTEXT(VLOOKUP(A66,Table3[],7,FALSE)), VLOOKUP(A66,Table3[],7,FALSE),"")</f>
        <v/>
      </c>
      <c r="K66" s="68"/>
      <c r="L66" s="64" t="str">
        <f t="shared" ca="1" si="8"/>
        <v/>
      </c>
      <c r="M66" s="64" t="str">
        <f t="shared" ca="1" si="9"/>
        <v/>
      </c>
      <c r="N66" s="64" t="b">
        <f ca="1">IF(AND(N65="",M66=M64),N64,IF(AND(A66&lt;&gt;"",D66="",F66=""),IF(ISNA(C66),"",IF(L66=0,IF(M66&lt;&gt;M65,INT(MAX(N$5:N65))+1,INT(MAX(N$5:N65)))+0.5,IF(M66&lt;&gt;M65,INT(MAX(N$5:N65))+1,INT(MAX(N$5:N65)))))))</f>
        <v>0</v>
      </c>
      <c r="O66" s="62" t="str">
        <f t="shared" ca="1" si="10"/>
        <v/>
      </c>
      <c r="P66" s="62">
        <f t="shared" ca="1" si="11"/>
        <v>1</v>
      </c>
      <c r="Q66" s="62">
        <f t="shared" ca="1" si="12"/>
        <v>1</v>
      </c>
      <c r="R66" s="62" t="str">
        <f t="shared" ca="1" si="3"/>
        <v/>
      </c>
      <c r="S66" s="62" t="str">
        <f t="shared" ca="1" si="4"/>
        <v/>
      </c>
      <c r="T66" t="e">
        <f t="shared" ca="1" si="5"/>
        <v>#N/A</v>
      </c>
    </row>
    <row r="67" spans="1:20" ht="14.5" x14ac:dyDescent="0.35">
      <c r="A67" s="2" t="str">
        <f ca="1">CalcVisits!C83</f>
        <v/>
      </c>
      <c r="B67" s="21" t="str">
        <f ca="1">CalcVisits!N83</f>
        <v/>
      </c>
      <c r="C67" s="52" t="e">
        <f t="shared" ca="1" si="0"/>
        <v>#N/A</v>
      </c>
      <c r="D67" s="66"/>
      <c r="E67" s="65">
        <f t="shared" ca="1" si="13"/>
        <v>0.92564102564102568</v>
      </c>
      <c r="F67" s="55"/>
      <c r="G67" s="56" t="e">
        <f t="shared" ca="1" si="7"/>
        <v>#N/A</v>
      </c>
      <c r="H67" s="57" t="e">
        <f t="shared" ca="1" si="1"/>
        <v>#N/A</v>
      </c>
      <c r="I67" s="58" t="e">
        <f t="shared" ca="1" si="2"/>
        <v>#N/A</v>
      </c>
      <c r="J67" s="59" t="str">
        <f ca="1">IF(ISTEXT(VLOOKUP(A67,Table3[],7,FALSE)), VLOOKUP(A67,Table3[],7,FALSE),"")</f>
        <v/>
      </c>
      <c r="K67" s="68"/>
      <c r="L67" s="64" t="str">
        <f t="shared" ca="1" si="8"/>
        <v/>
      </c>
      <c r="M67" s="64" t="str">
        <f t="shared" ca="1" si="9"/>
        <v/>
      </c>
      <c r="N67" s="64" t="b">
        <f ca="1">IF(AND(N66="",M67=M65),N65,IF(AND(A67&lt;&gt;"",D67="",F67=""),IF(ISNA(C67),"",IF(L67=0,IF(M67&lt;&gt;M66,INT(MAX(N$5:N66))+1,INT(MAX(N$5:N66)))+0.5,IF(M67&lt;&gt;M66,INT(MAX(N$5:N66))+1,INT(MAX(N$5:N66)))))))</f>
        <v>0</v>
      </c>
      <c r="O67" s="62" t="str">
        <f t="shared" ca="1" si="10"/>
        <v/>
      </c>
      <c r="P67" s="62">
        <f t="shared" ca="1" si="11"/>
        <v>1</v>
      </c>
      <c r="Q67" s="62">
        <f t="shared" ca="1" si="12"/>
        <v>1</v>
      </c>
      <c r="R67" s="62" t="str">
        <f t="shared" ca="1" si="3"/>
        <v/>
      </c>
      <c r="S67" s="62" t="str">
        <f t="shared" ca="1" si="4"/>
        <v/>
      </c>
      <c r="T67" t="e">
        <f t="shared" ca="1" si="5"/>
        <v>#N/A</v>
      </c>
    </row>
    <row r="68" spans="1:20" ht="14.5" x14ac:dyDescent="0.35">
      <c r="A68" s="2" t="str">
        <f ca="1">CalcVisits!C84</f>
        <v/>
      </c>
      <c r="B68" s="21" t="str">
        <f ca="1">CalcVisits!N84</f>
        <v/>
      </c>
      <c r="C68" s="52" t="e">
        <f t="shared" ca="1" si="0"/>
        <v>#N/A</v>
      </c>
      <c r="D68" s="66"/>
      <c r="E68" s="65">
        <f t="shared" ca="1" si="13"/>
        <v>0.92564102564102568</v>
      </c>
      <c r="F68" s="55"/>
      <c r="G68" s="56" t="e">
        <f t="shared" ca="1" si="7"/>
        <v>#N/A</v>
      </c>
      <c r="H68" s="57" t="e">
        <f t="shared" ca="1" si="1"/>
        <v>#N/A</v>
      </c>
      <c r="I68" s="58" t="e">
        <f t="shared" ca="1" si="2"/>
        <v>#N/A</v>
      </c>
      <c r="J68" s="59" t="str">
        <f ca="1">IF(ISTEXT(VLOOKUP(A68,Table3[],7,FALSE)), VLOOKUP(A68,Table3[],7,FALSE),"")</f>
        <v/>
      </c>
      <c r="K68" s="68"/>
      <c r="L68" s="64" t="str">
        <f t="shared" ca="1" si="8"/>
        <v/>
      </c>
      <c r="M68" s="64" t="str">
        <f t="shared" ca="1" si="9"/>
        <v/>
      </c>
      <c r="N68" s="64" t="b">
        <f ca="1">IF(AND(N67="",M68=M66),N66,IF(AND(A68&lt;&gt;"",D68="",F68=""),IF(ISNA(C68),"",IF(L68=0,IF(M68&lt;&gt;M67,INT(MAX(N$5:N67))+1,INT(MAX(N$5:N67)))+0.5,IF(M68&lt;&gt;M67,INT(MAX(N$5:N67))+1,INT(MAX(N$5:N67)))))))</f>
        <v>0</v>
      </c>
      <c r="O68" s="62" t="str">
        <f t="shared" ca="1" si="10"/>
        <v/>
      </c>
      <c r="P68" s="62">
        <f t="shared" ca="1" si="11"/>
        <v>1</v>
      </c>
      <c r="Q68" s="62">
        <f t="shared" ca="1" si="12"/>
        <v>1</v>
      </c>
      <c r="R68" s="62" t="str">
        <f t="shared" ca="1" si="3"/>
        <v/>
      </c>
      <c r="S68" s="62" t="str">
        <f t="shared" ca="1" si="4"/>
        <v/>
      </c>
      <c r="T68" t="e">
        <f t="shared" ca="1" si="5"/>
        <v>#N/A</v>
      </c>
    </row>
    <row r="69" spans="1:20" ht="14.5" x14ac:dyDescent="0.35">
      <c r="A69" s="51"/>
      <c r="B69" s="67"/>
      <c r="C69" s="52" t="e">
        <f t="shared" si="0"/>
        <v>#N/A</v>
      </c>
      <c r="D69" s="66"/>
      <c r="E69" s="65">
        <f t="shared" ca="1" si="13"/>
        <v>0.92564102564102568</v>
      </c>
      <c r="F69" s="55"/>
      <c r="G69" s="56" t="e">
        <f t="shared" ca="1" si="7"/>
        <v>#N/A</v>
      </c>
      <c r="H69" s="57" t="e">
        <f t="shared" ca="1" si="1"/>
        <v>#N/A</v>
      </c>
      <c r="I69" s="58" t="e">
        <f t="shared" ca="1" si="2"/>
        <v>#N/A</v>
      </c>
      <c r="J69" s="59" t="str">
        <f>IF(ISTEXT(VLOOKUP(A69,Table3[],7,FALSE)), VLOOKUP(A69,Table3[],7,FALSE),"")</f>
        <v/>
      </c>
      <c r="K69" s="68"/>
      <c r="L69" s="64" t="str">
        <f t="shared" si="8"/>
        <v/>
      </c>
      <c r="M69" s="64" t="str">
        <f t="shared" si="9"/>
        <v/>
      </c>
      <c r="N69" s="64" t="b">
        <f ca="1">IF(AND(N68="",M69=M67),N67,IF(AND(A69&lt;&gt;"",D69="",F69=""),IF(ISNA(C69),"",IF(L69=0,IF(M69&lt;&gt;M68,INT(MAX(N$5:N68))+1,INT(MAX(N$5:N68)))+0.5,IF(M69&lt;&gt;M68,INT(MAX(N$5:N68))+1,INT(MAX(N$5:N68)))))))</f>
        <v>0</v>
      </c>
      <c r="O69" s="62" t="str">
        <f t="shared" ca="1" si="10"/>
        <v/>
      </c>
      <c r="P69" s="62">
        <f t="shared" si="11"/>
        <v>1</v>
      </c>
      <c r="Q69" s="62">
        <f t="shared" si="12"/>
        <v>1</v>
      </c>
      <c r="R69" s="62" t="str">
        <f t="shared" ca="1" si="3"/>
        <v/>
      </c>
      <c r="S69" s="62" t="str">
        <f t="shared" ca="1" si="4"/>
        <v/>
      </c>
      <c r="T69" t="e">
        <f t="shared" si="5"/>
        <v>#N/A</v>
      </c>
    </row>
    <row r="70" spans="1:20" ht="14.5" x14ac:dyDescent="0.35">
      <c r="A70" s="51"/>
      <c r="B70" s="67"/>
      <c r="C70" s="52" t="e">
        <f t="shared" ref="C70:C92" si="14">IF(OR($A70="",$B70=""),NA(),$B70)</f>
        <v>#N/A</v>
      </c>
      <c r="D70" s="66"/>
      <c r="E70" s="65">
        <f t="shared" ca="1" si="13"/>
        <v>0.92564102564102568</v>
      </c>
      <c r="F70" s="55"/>
      <c r="G70" s="56" t="e">
        <f t="shared" ca="1" si="7"/>
        <v>#N/A</v>
      </c>
      <c r="H70" s="57" t="e">
        <f t="shared" ref="H70:H92" si="15">IF(R70=C70,R70,IF(S70=C70,S70,#N/A))</f>
        <v>#N/A</v>
      </c>
      <c r="I70" s="58" t="e">
        <f t="shared" ref="I70:I104" ca="1" si="16">IF(AND(D70="",F70="",OR(ISNUMBER(G69),ISNUMBER(G71))),IF(L70=0,C70,#N/A),#N/A)</f>
        <v>#N/A</v>
      </c>
      <c r="J70" s="59" t="str">
        <f>IF(ISTEXT(VLOOKUP(A70,Table3[],7,FALSE)), VLOOKUP(A70,Table3[],7,FALSE),"")</f>
        <v/>
      </c>
      <c r="K70" s="68"/>
      <c r="L70" s="64" t="str">
        <f t="shared" si="8"/>
        <v/>
      </c>
      <c r="M70" s="64" t="str">
        <f t="shared" si="9"/>
        <v/>
      </c>
      <c r="N70" s="64" t="b">
        <f ca="1">IF(AND(N69="",M70=M68),N68,IF(AND(A70&lt;&gt;"",D70="",F70=""),IF(ISNA(C70),"",IF(L70=0,IF(M70&lt;&gt;M69,INT(MAX(N$5:N69))+1,INT(MAX(N$5:N69)))+0.5,IF(M70&lt;&gt;M69,INT(MAX(N$5:N69))+1,INT(MAX(N$5:N69)))))))</f>
        <v>0</v>
      </c>
      <c r="O70" s="62" t="str">
        <f t="shared" ca="1" si="10"/>
        <v/>
      </c>
      <c r="P70" s="62">
        <f t="shared" si="11"/>
        <v>1</v>
      </c>
      <c r="Q70" s="62">
        <f t="shared" si="12"/>
        <v>1</v>
      </c>
      <c r="R70" s="62" t="str">
        <f t="shared" ref="R70:R92" si="17">IFERROR(IF(AND(P71=1,P70=P69),"",IF(AND(P70=P69,OR(P70=P71,P71=""),R71=""),"",IF(P70="","",IF(P70&gt;=5,C70,IF(AND(R71=C71,P71&gt;1),C70,""))))),"")</f>
        <v/>
      </c>
      <c r="S70" s="62" t="str">
        <f t="shared" ref="S70:S92" si="18">IFERROR(IF(AND(Q71=1,Q70=Q69),"",IF(AND(Q70=Q69,OR(Q70=Q71,Q71=""),S71=""),"",IF(Q70="","",IF(Q70&gt;=5,C70,IF(AND(S71=C71,Q71&gt;1),C70,""))))),"")</f>
        <v/>
      </c>
      <c r="T70" t="e">
        <f t="shared" ref="T70:T92" si="19">IF(J70&lt;&gt;"",B70,NA())</f>
        <v>#N/A</v>
      </c>
    </row>
    <row r="71" spans="1:20" ht="14.5" x14ac:dyDescent="0.35">
      <c r="A71" s="51"/>
      <c r="B71" s="67"/>
      <c r="C71" s="52" t="e">
        <f t="shared" si="14"/>
        <v>#N/A</v>
      </c>
      <c r="D71" s="66"/>
      <c r="E71" s="65">
        <f t="shared" ca="1" si="13"/>
        <v>0.92564102564102568</v>
      </c>
      <c r="F71" s="55"/>
      <c r="G71" s="56" t="e">
        <f t="shared" ref="G71:G92" ca="1" si="20">IF(OR(E71=0,L71=0),#N/A,IF(C71&lt;&gt;E71,IF(O71=C71,O71,#N/A),#N/A))</f>
        <v>#N/A</v>
      </c>
      <c r="H71" s="57" t="e">
        <f t="shared" si="15"/>
        <v>#N/A</v>
      </c>
      <c r="I71" s="58" t="e">
        <f t="shared" ca="1" si="16"/>
        <v>#N/A</v>
      </c>
      <c r="J71" s="59" t="str">
        <f>IF(ISTEXT(VLOOKUP(A71,Table3[],7,FALSE)), VLOOKUP(A71,Table3[],7,FALSE),"")</f>
        <v/>
      </c>
      <c r="K71" s="68"/>
      <c r="L71" s="64" t="str">
        <f t="shared" ref="L71:L92" si="21">IF(ISNA(C71),"",IF(AND(D71="",F71=""),IF(C71&lt;(E71-(E71/99)),-1,IF(C71&gt;(E71+(E71/99)),1,0))))</f>
        <v/>
      </c>
      <c r="M71" s="64" t="str">
        <f t="shared" ref="M71:M92" si="22">IF(L71&lt;&gt;0,L71, M70)</f>
        <v/>
      </c>
      <c r="N71" s="64" t="b">
        <f ca="1">IF(AND(N70="",M71=M69),N69,IF(AND(A71&lt;&gt;"",D71="",F71=""),IF(ISNA(C71),"",IF(L71=0,IF(M71&lt;&gt;M70,INT(MAX(N$5:N70))+1,INT(MAX(N$5:N70)))+0.5,IF(M71&lt;&gt;M70,INT(MAX(N$5:N70))+1,INT(MAX(N$5:N70)))))))</f>
        <v>0</v>
      </c>
      <c r="O71" s="62" t="str">
        <f t="shared" ref="O71:O92" ca="1" si="23">IF(ISNA(N71),"",IF(AND(D71="",F71=""),IFERROR(IF(COUNTIF($N$5:$N$92,INT(N71))&gt;=6,C71,NA()),""),""))</f>
        <v/>
      </c>
      <c r="P71" s="62">
        <f t="shared" ref="P71:P92" si="24">IFERROR(IF(C71="","",IF(C71&gt;C70,P70+1,IF(C71=C70,P70,IF(C71&lt;C70,1,"")))),1)</f>
        <v>1</v>
      </c>
      <c r="Q71" s="62">
        <f t="shared" ref="Q71:Q92" si="25">IFERROR(IF(C71="","",IF(C71&lt;C70,Q70+1,IF(C71=C70,Q70,IF(C71&gt;C70,1,"")))),1)</f>
        <v>1</v>
      </c>
      <c r="R71" s="62" t="str">
        <f t="shared" si="17"/>
        <v/>
      </c>
      <c r="S71" s="62" t="str">
        <f t="shared" si="18"/>
        <v/>
      </c>
      <c r="T71" t="e">
        <f t="shared" si="19"/>
        <v>#N/A</v>
      </c>
    </row>
    <row r="72" spans="1:20" ht="14.5" x14ac:dyDescent="0.35">
      <c r="A72" s="51"/>
      <c r="B72" s="67"/>
      <c r="C72" s="52" t="e">
        <f t="shared" si="14"/>
        <v>#N/A</v>
      </c>
      <c r="D72" s="66"/>
      <c r="E72" s="65">
        <f t="shared" ca="1" si="13"/>
        <v>0.92564102564102568</v>
      </c>
      <c r="F72" s="55"/>
      <c r="G72" s="56" t="e">
        <f t="shared" ca="1" si="20"/>
        <v>#N/A</v>
      </c>
      <c r="H72" s="57" t="e">
        <f t="shared" si="15"/>
        <v>#N/A</v>
      </c>
      <c r="I72" s="58" t="e">
        <f t="shared" ca="1" si="16"/>
        <v>#N/A</v>
      </c>
      <c r="J72" s="59" t="str">
        <f>IF(ISTEXT(VLOOKUP(A72,Table3[],7,FALSE)), VLOOKUP(A72,Table3[],7,FALSE),"")</f>
        <v/>
      </c>
      <c r="K72" s="68"/>
      <c r="L72" s="64" t="str">
        <f t="shared" si="21"/>
        <v/>
      </c>
      <c r="M72" s="64" t="str">
        <f t="shared" si="22"/>
        <v/>
      </c>
      <c r="N72" s="64" t="b">
        <f ca="1">IF(AND(N71="",M72=M70),N70,IF(AND(A72&lt;&gt;"",D72="",F72=""),IF(ISNA(C72),"",IF(L72=0,IF(M72&lt;&gt;M71,INT(MAX(N$5:N71))+1,INT(MAX(N$5:N71)))+0.5,IF(M72&lt;&gt;M71,INT(MAX(N$5:N71))+1,INT(MAX(N$5:N71)))))))</f>
        <v>0</v>
      </c>
      <c r="O72" s="62" t="str">
        <f t="shared" ca="1" si="23"/>
        <v/>
      </c>
      <c r="P72" s="62">
        <f t="shared" si="24"/>
        <v>1</v>
      </c>
      <c r="Q72" s="62">
        <f t="shared" si="25"/>
        <v>1</v>
      </c>
      <c r="R72" s="62" t="str">
        <f t="shared" si="17"/>
        <v/>
      </c>
      <c r="S72" s="62" t="str">
        <f t="shared" si="18"/>
        <v/>
      </c>
      <c r="T72" t="e">
        <f t="shared" si="19"/>
        <v>#N/A</v>
      </c>
    </row>
    <row r="73" spans="1:20" ht="14.5" x14ac:dyDescent="0.35">
      <c r="A73" s="51"/>
      <c r="B73" s="67"/>
      <c r="C73" s="52" t="e">
        <f t="shared" si="14"/>
        <v>#N/A</v>
      </c>
      <c r="D73" s="66"/>
      <c r="E73" s="65">
        <f t="shared" ca="1" si="13"/>
        <v>0.92564102564102568</v>
      </c>
      <c r="F73" s="55"/>
      <c r="G73" s="56" t="e">
        <f t="shared" ca="1" si="20"/>
        <v>#N/A</v>
      </c>
      <c r="H73" s="57" t="e">
        <f t="shared" si="15"/>
        <v>#N/A</v>
      </c>
      <c r="I73" s="58" t="e">
        <f t="shared" ca="1" si="16"/>
        <v>#N/A</v>
      </c>
      <c r="J73" s="59" t="str">
        <f>IF(ISTEXT(VLOOKUP(A73,Table3[],7,FALSE)), VLOOKUP(A73,Table3[],7,FALSE),"")</f>
        <v/>
      </c>
      <c r="K73" s="68"/>
      <c r="L73" s="64" t="str">
        <f t="shared" si="21"/>
        <v/>
      </c>
      <c r="M73" s="64" t="str">
        <f t="shared" si="22"/>
        <v/>
      </c>
      <c r="N73" s="64" t="b">
        <f ca="1">IF(AND(N72="",M73=M71),N71,IF(AND(A73&lt;&gt;"",D73="",F73=""),IF(ISNA(C73),"",IF(L73=0,IF(M73&lt;&gt;M72,INT(MAX(N$5:N72))+1,INT(MAX(N$5:N72)))+0.5,IF(M73&lt;&gt;M72,INT(MAX(N$5:N72))+1,INT(MAX(N$5:N72)))))))</f>
        <v>0</v>
      </c>
      <c r="O73" s="62" t="str">
        <f t="shared" ca="1" si="23"/>
        <v/>
      </c>
      <c r="P73" s="62">
        <f t="shared" si="24"/>
        <v>1</v>
      </c>
      <c r="Q73" s="62">
        <f t="shared" si="25"/>
        <v>1</v>
      </c>
      <c r="R73" s="62" t="str">
        <f t="shared" si="17"/>
        <v/>
      </c>
      <c r="S73" s="62" t="str">
        <f t="shared" si="18"/>
        <v/>
      </c>
      <c r="T73" t="e">
        <f t="shared" si="19"/>
        <v>#N/A</v>
      </c>
    </row>
    <row r="74" spans="1:20" ht="14.5" x14ac:dyDescent="0.35">
      <c r="A74" s="51"/>
      <c r="B74" s="67"/>
      <c r="C74" s="52" t="e">
        <f t="shared" si="14"/>
        <v>#N/A</v>
      </c>
      <c r="D74" s="66"/>
      <c r="E74" s="65">
        <f t="shared" ca="1" si="13"/>
        <v>0.92564102564102568</v>
      </c>
      <c r="F74" s="55"/>
      <c r="G74" s="56" t="e">
        <f t="shared" ca="1" si="20"/>
        <v>#N/A</v>
      </c>
      <c r="H74" s="57" t="e">
        <f t="shared" si="15"/>
        <v>#N/A</v>
      </c>
      <c r="I74" s="58" t="e">
        <f t="shared" ca="1" si="16"/>
        <v>#N/A</v>
      </c>
      <c r="J74" s="59" t="str">
        <f>IF(ISTEXT(VLOOKUP(A74,Table3[],7,FALSE)), VLOOKUP(A74,Table3[],7,FALSE),"")</f>
        <v/>
      </c>
      <c r="K74" s="68"/>
      <c r="L74" s="64" t="str">
        <f t="shared" si="21"/>
        <v/>
      </c>
      <c r="M74" s="64" t="str">
        <f t="shared" si="22"/>
        <v/>
      </c>
      <c r="N74" s="64" t="b">
        <f ca="1">IF(AND(N73="",M74=M72),N72,IF(AND(A74&lt;&gt;"",D74="",F74=""),IF(ISNA(C74),"",IF(L74=0,IF(M74&lt;&gt;M73,INT(MAX(N$5:N73))+1,INT(MAX(N$5:N73)))+0.5,IF(M74&lt;&gt;M73,INT(MAX(N$5:N73))+1,INT(MAX(N$5:N73)))))))</f>
        <v>0</v>
      </c>
      <c r="O74" s="62" t="str">
        <f t="shared" ca="1" si="23"/>
        <v/>
      </c>
      <c r="P74" s="62">
        <f t="shared" si="24"/>
        <v>1</v>
      </c>
      <c r="Q74" s="62">
        <f t="shared" si="25"/>
        <v>1</v>
      </c>
      <c r="R74" s="62" t="str">
        <f t="shared" si="17"/>
        <v/>
      </c>
      <c r="S74" s="62" t="str">
        <f t="shared" si="18"/>
        <v/>
      </c>
      <c r="T74" t="e">
        <f t="shared" si="19"/>
        <v>#N/A</v>
      </c>
    </row>
    <row r="75" spans="1:20" ht="14.5" x14ac:dyDescent="0.35">
      <c r="A75" s="51"/>
      <c r="B75" s="67"/>
      <c r="C75" s="52" t="e">
        <f t="shared" si="14"/>
        <v>#N/A</v>
      </c>
      <c r="D75" s="66"/>
      <c r="E75" s="65">
        <f t="shared" ca="1" si="13"/>
        <v>0.92564102564102568</v>
      </c>
      <c r="F75" s="55"/>
      <c r="G75" s="56" t="e">
        <f t="shared" ca="1" si="20"/>
        <v>#N/A</v>
      </c>
      <c r="H75" s="57" t="e">
        <f t="shared" si="15"/>
        <v>#N/A</v>
      </c>
      <c r="I75" s="58" t="e">
        <f t="shared" ca="1" si="16"/>
        <v>#N/A</v>
      </c>
      <c r="J75" s="59" t="str">
        <f>IF(ISTEXT(VLOOKUP(A75,Table3[],7,FALSE)), VLOOKUP(A75,Table3[],7,FALSE),"")</f>
        <v/>
      </c>
      <c r="K75" s="68"/>
      <c r="L75" s="64" t="str">
        <f t="shared" si="21"/>
        <v/>
      </c>
      <c r="M75" s="64" t="str">
        <f t="shared" si="22"/>
        <v/>
      </c>
      <c r="N75" s="64" t="b">
        <f ca="1">IF(AND(N74="",M75=M73),N73,IF(AND(A75&lt;&gt;"",D75="",F75=""),IF(ISNA(C75),"",IF(L75=0,IF(M75&lt;&gt;M74,INT(MAX(N$5:N74))+1,INT(MAX(N$5:N74)))+0.5,IF(M75&lt;&gt;M74,INT(MAX(N$5:N74))+1,INT(MAX(N$5:N74)))))))</f>
        <v>0</v>
      </c>
      <c r="O75" s="62" t="str">
        <f t="shared" ca="1" si="23"/>
        <v/>
      </c>
      <c r="P75" s="62">
        <f t="shared" si="24"/>
        <v>1</v>
      </c>
      <c r="Q75" s="62">
        <f t="shared" si="25"/>
        <v>1</v>
      </c>
      <c r="R75" s="62" t="str">
        <f t="shared" si="17"/>
        <v/>
      </c>
      <c r="S75" s="62" t="str">
        <f t="shared" si="18"/>
        <v/>
      </c>
      <c r="T75" t="e">
        <f t="shared" si="19"/>
        <v>#N/A</v>
      </c>
    </row>
    <row r="76" spans="1:20" ht="14.5" x14ac:dyDescent="0.35">
      <c r="A76" s="51"/>
      <c r="B76" s="67"/>
      <c r="C76" s="52" t="e">
        <f t="shared" si="14"/>
        <v>#N/A</v>
      </c>
      <c r="D76" s="66"/>
      <c r="E76" s="65">
        <f t="shared" ca="1" si="13"/>
        <v>0.92564102564102568</v>
      </c>
      <c r="F76" s="55"/>
      <c r="G76" s="56" t="e">
        <f t="shared" ca="1" si="20"/>
        <v>#N/A</v>
      </c>
      <c r="H76" s="57" t="e">
        <f t="shared" si="15"/>
        <v>#N/A</v>
      </c>
      <c r="I76" s="58" t="e">
        <f t="shared" ca="1" si="16"/>
        <v>#N/A</v>
      </c>
      <c r="J76" s="59" t="str">
        <f>IF(ISTEXT(VLOOKUP(A76,Table3[],7,FALSE)), VLOOKUP(A76,Table3[],7,FALSE),"")</f>
        <v/>
      </c>
      <c r="K76" s="68"/>
      <c r="L76" s="64" t="str">
        <f t="shared" si="21"/>
        <v/>
      </c>
      <c r="M76" s="64" t="str">
        <f t="shared" si="22"/>
        <v/>
      </c>
      <c r="N76" s="64" t="b">
        <f ca="1">IF(AND(N75="",M76=M74),N74,IF(AND(A76&lt;&gt;"",D76="",F76=""),IF(ISNA(C76),"",IF(L76=0,IF(M76&lt;&gt;M75,INT(MAX(N$5:N75))+1,INT(MAX(N$5:N75)))+0.5,IF(M76&lt;&gt;M75,INT(MAX(N$5:N75))+1,INT(MAX(N$5:N75)))))))</f>
        <v>0</v>
      </c>
      <c r="O76" s="62" t="str">
        <f t="shared" ca="1" si="23"/>
        <v/>
      </c>
      <c r="P76" s="62">
        <f t="shared" si="24"/>
        <v>1</v>
      </c>
      <c r="Q76" s="62">
        <f t="shared" si="25"/>
        <v>1</v>
      </c>
      <c r="R76" s="62" t="str">
        <f t="shared" si="17"/>
        <v/>
      </c>
      <c r="S76" s="62" t="str">
        <f t="shared" si="18"/>
        <v/>
      </c>
      <c r="T76" t="e">
        <f t="shared" si="19"/>
        <v>#N/A</v>
      </c>
    </row>
    <row r="77" spans="1:20" ht="14.5" x14ac:dyDescent="0.35">
      <c r="A77" s="51"/>
      <c r="B77" s="67"/>
      <c r="C77" s="52" t="e">
        <f t="shared" si="14"/>
        <v>#N/A</v>
      </c>
      <c r="D77" s="66"/>
      <c r="E77" s="65">
        <f t="shared" ca="1" si="13"/>
        <v>0.92564102564102568</v>
      </c>
      <c r="F77" s="55"/>
      <c r="G77" s="56" t="e">
        <f t="shared" ca="1" si="20"/>
        <v>#N/A</v>
      </c>
      <c r="H77" s="57" t="e">
        <f t="shared" si="15"/>
        <v>#N/A</v>
      </c>
      <c r="I77" s="58" t="e">
        <f t="shared" ca="1" si="16"/>
        <v>#N/A</v>
      </c>
      <c r="J77" s="59" t="str">
        <f>IF(ISTEXT(VLOOKUP(A77,Table3[],7,FALSE)), VLOOKUP(A77,Table3[],7,FALSE),"")</f>
        <v/>
      </c>
      <c r="K77" s="68"/>
      <c r="L77" s="64" t="str">
        <f t="shared" si="21"/>
        <v/>
      </c>
      <c r="M77" s="64" t="str">
        <f t="shared" si="22"/>
        <v/>
      </c>
      <c r="N77" s="64" t="b">
        <f ca="1">IF(AND(N76="",M77=M75),N75,IF(AND(A77&lt;&gt;"",D77="",F77=""),IF(ISNA(C77),"",IF(L77=0,IF(M77&lt;&gt;M76,INT(MAX(N$5:N76))+1,INT(MAX(N$5:N76)))+0.5,IF(M77&lt;&gt;M76,INT(MAX(N$5:N76))+1,INT(MAX(N$5:N76)))))))</f>
        <v>0</v>
      </c>
      <c r="O77" s="62" t="str">
        <f t="shared" ca="1" si="23"/>
        <v/>
      </c>
      <c r="P77" s="62">
        <f t="shared" si="24"/>
        <v>1</v>
      </c>
      <c r="Q77" s="62">
        <f t="shared" si="25"/>
        <v>1</v>
      </c>
      <c r="R77" s="62" t="str">
        <f t="shared" si="17"/>
        <v/>
      </c>
      <c r="S77" s="62" t="str">
        <f t="shared" si="18"/>
        <v/>
      </c>
      <c r="T77" t="e">
        <f t="shared" si="19"/>
        <v>#N/A</v>
      </c>
    </row>
    <row r="78" spans="1:20" ht="14.5" x14ac:dyDescent="0.35">
      <c r="A78" s="51"/>
      <c r="B78" s="67"/>
      <c r="C78" s="52" t="e">
        <f t="shared" si="14"/>
        <v>#N/A</v>
      </c>
      <c r="D78" s="66"/>
      <c r="E78" s="65">
        <f t="shared" ca="1" si="13"/>
        <v>0.92564102564102568</v>
      </c>
      <c r="F78" s="55"/>
      <c r="G78" s="56" t="e">
        <f t="shared" ca="1" si="20"/>
        <v>#N/A</v>
      </c>
      <c r="H78" s="57" t="e">
        <f t="shared" si="15"/>
        <v>#N/A</v>
      </c>
      <c r="I78" s="58" t="e">
        <f t="shared" ca="1" si="16"/>
        <v>#N/A</v>
      </c>
      <c r="J78" s="59" t="str">
        <f>IF(ISTEXT(VLOOKUP(A78,Table3[],7,FALSE)), VLOOKUP(A78,Table3[],7,FALSE),"")</f>
        <v/>
      </c>
      <c r="K78" s="68"/>
      <c r="L78" s="64" t="str">
        <f t="shared" si="21"/>
        <v/>
      </c>
      <c r="M78" s="64" t="str">
        <f t="shared" si="22"/>
        <v/>
      </c>
      <c r="N78" s="64" t="b">
        <f ca="1">IF(AND(N77="",M78=M76),N76,IF(AND(A78&lt;&gt;"",D78="",F78=""),IF(ISNA(C78),"",IF(L78=0,IF(M78&lt;&gt;M77,INT(MAX(N$5:N77))+1,INT(MAX(N$5:N77)))+0.5,IF(M78&lt;&gt;M77,INT(MAX(N$5:N77))+1,INT(MAX(N$5:N77)))))))</f>
        <v>0</v>
      </c>
      <c r="O78" s="62" t="str">
        <f t="shared" ca="1" si="23"/>
        <v/>
      </c>
      <c r="P78" s="62">
        <f t="shared" si="24"/>
        <v>1</v>
      </c>
      <c r="Q78" s="62">
        <f t="shared" si="25"/>
        <v>1</v>
      </c>
      <c r="R78" s="62" t="str">
        <f t="shared" si="17"/>
        <v/>
      </c>
      <c r="S78" s="62" t="str">
        <f t="shared" si="18"/>
        <v/>
      </c>
      <c r="T78" t="e">
        <f t="shared" si="19"/>
        <v>#N/A</v>
      </c>
    </row>
    <row r="79" spans="1:20" ht="14.5" x14ac:dyDescent="0.35">
      <c r="A79" s="51"/>
      <c r="B79" s="67"/>
      <c r="C79" s="52" t="e">
        <f t="shared" si="14"/>
        <v>#N/A</v>
      </c>
      <c r="D79" s="66"/>
      <c r="E79" s="65">
        <f t="shared" ca="1" si="13"/>
        <v>0.92564102564102568</v>
      </c>
      <c r="F79" s="55"/>
      <c r="G79" s="56" t="e">
        <f t="shared" ca="1" si="20"/>
        <v>#N/A</v>
      </c>
      <c r="H79" s="57" t="e">
        <f t="shared" si="15"/>
        <v>#N/A</v>
      </c>
      <c r="I79" s="58" t="e">
        <f t="shared" ca="1" si="16"/>
        <v>#N/A</v>
      </c>
      <c r="J79" s="59" t="str">
        <f>IF(ISTEXT(VLOOKUP(A79,Table3[],7,FALSE)), VLOOKUP(A79,Table3[],7,FALSE),"")</f>
        <v/>
      </c>
      <c r="K79" s="68"/>
      <c r="L79" s="64" t="str">
        <f t="shared" si="21"/>
        <v/>
      </c>
      <c r="M79" s="64" t="str">
        <f t="shared" si="22"/>
        <v/>
      </c>
      <c r="N79" s="64" t="b">
        <f ca="1">IF(AND(N78="",M79=M77),N77,IF(AND(A79&lt;&gt;"",D79="",F79=""),IF(ISNA(C79),"",IF(L79=0,IF(M79&lt;&gt;M78,INT(MAX(N$5:N78))+1,INT(MAX(N$5:N78)))+0.5,IF(M79&lt;&gt;M78,INT(MAX(N$5:N78))+1,INT(MAX(N$5:N78)))))))</f>
        <v>0</v>
      </c>
      <c r="O79" s="62" t="str">
        <f t="shared" ca="1" si="23"/>
        <v/>
      </c>
      <c r="P79" s="62">
        <f t="shared" si="24"/>
        <v>1</v>
      </c>
      <c r="Q79" s="62">
        <f t="shared" si="25"/>
        <v>1</v>
      </c>
      <c r="R79" s="62" t="str">
        <f t="shared" si="17"/>
        <v/>
      </c>
      <c r="S79" s="62" t="str">
        <f t="shared" si="18"/>
        <v/>
      </c>
      <c r="T79" t="e">
        <f t="shared" si="19"/>
        <v>#N/A</v>
      </c>
    </row>
    <row r="80" spans="1:20" ht="14.5" x14ac:dyDescent="0.35">
      <c r="A80" s="51"/>
      <c r="B80" s="67"/>
      <c r="C80" s="52" t="e">
        <f t="shared" si="14"/>
        <v>#N/A</v>
      </c>
      <c r="D80" s="66"/>
      <c r="E80" s="65">
        <f t="shared" ca="1" si="13"/>
        <v>0.92564102564102568</v>
      </c>
      <c r="F80" s="55"/>
      <c r="G80" s="56" t="e">
        <f t="shared" ca="1" si="20"/>
        <v>#N/A</v>
      </c>
      <c r="H80" s="57" t="e">
        <f t="shared" si="15"/>
        <v>#N/A</v>
      </c>
      <c r="I80" s="58" t="e">
        <f t="shared" ca="1" si="16"/>
        <v>#N/A</v>
      </c>
      <c r="J80" s="59" t="str">
        <f>IF(ISTEXT(VLOOKUP(A80,Table3[],7,FALSE)), VLOOKUP(A80,Table3[],7,FALSE),"")</f>
        <v/>
      </c>
      <c r="K80" s="68"/>
      <c r="L80" s="64" t="str">
        <f t="shared" si="21"/>
        <v/>
      </c>
      <c r="M80" s="64" t="str">
        <f t="shared" si="22"/>
        <v/>
      </c>
      <c r="N80" s="64" t="b">
        <f ca="1">IF(AND(N79="",M80=M78),N78,IF(AND(A80&lt;&gt;"",D80="",F80=""),IF(ISNA(C80),"",IF(L80=0,IF(M80&lt;&gt;M79,INT(MAX(N$5:N79))+1,INT(MAX(N$5:N79)))+0.5,IF(M80&lt;&gt;M79,INT(MAX(N$5:N79))+1,INT(MAX(N$5:N79)))))))</f>
        <v>0</v>
      </c>
      <c r="O80" s="62" t="str">
        <f t="shared" ca="1" si="23"/>
        <v/>
      </c>
      <c r="P80" s="62">
        <f t="shared" si="24"/>
        <v>1</v>
      </c>
      <c r="Q80" s="62">
        <f t="shared" si="25"/>
        <v>1</v>
      </c>
      <c r="R80" s="62" t="str">
        <f t="shared" si="17"/>
        <v/>
      </c>
      <c r="S80" s="62" t="str">
        <f t="shared" si="18"/>
        <v/>
      </c>
      <c r="T80" t="e">
        <f t="shared" si="19"/>
        <v>#N/A</v>
      </c>
    </row>
    <row r="81" spans="1:21" ht="14.5" x14ac:dyDescent="0.35">
      <c r="A81" s="51"/>
      <c r="B81" s="67"/>
      <c r="C81" s="52" t="e">
        <f t="shared" si="14"/>
        <v>#N/A</v>
      </c>
      <c r="D81" s="66"/>
      <c r="E81" s="65">
        <f t="shared" ca="1" si="13"/>
        <v>0.92564102564102568</v>
      </c>
      <c r="F81" s="55"/>
      <c r="G81" s="56" t="e">
        <f t="shared" ca="1" si="20"/>
        <v>#N/A</v>
      </c>
      <c r="H81" s="57" t="e">
        <f t="shared" si="15"/>
        <v>#N/A</v>
      </c>
      <c r="I81" s="58" t="e">
        <f t="shared" ca="1" si="16"/>
        <v>#N/A</v>
      </c>
      <c r="J81" s="59" t="str">
        <f>IF(ISTEXT(VLOOKUP(A81,Table3[],7,FALSE)), VLOOKUP(A81,Table3[],7,FALSE),"")</f>
        <v/>
      </c>
      <c r="K81" s="68"/>
      <c r="L81" s="64" t="str">
        <f t="shared" si="21"/>
        <v/>
      </c>
      <c r="M81" s="64" t="str">
        <f t="shared" si="22"/>
        <v/>
      </c>
      <c r="N81" s="64" t="b">
        <f ca="1">IF(AND(N80="",M81=M79),N79,IF(AND(A81&lt;&gt;"",D81="",F81=""),IF(ISNA(C81),"",IF(L81=0,IF(M81&lt;&gt;M80,INT(MAX(N$5:N80))+1,INT(MAX(N$5:N80)))+0.5,IF(M81&lt;&gt;M80,INT(MAX(N$5:N80))+1,INT(MAX(N$5:N80)))))))</f>
        <v>0</v>
      </c>
      <c r="O81" s="62" t="str">
        <f t="shared" ca="1" si="23"/>
        <v/>
      </c>
      <c r="P81" s="62">
        <f t="shared" si="24"/>
        <v>1</v>
      </c>
      <c r="Q81" s="62">
        <f t="shared" si="25"/>
        <v>1</v>
      </c>
      <c r="R81" s="62" t="str">
        <f t="shared" si="17"/>
        <v/>
      </c>
      <c r="S81" s="62" t="str">
        <f t="shared" si="18"/>
        <v/>
      </c>
      <c r="T81" t="e">
        <f t="shared" si="19"/>
        <v>#N/A</v>
      </c>
    </row>
    <row r="82" spans="1:21" ht="14.5" x14ac:dyDescent="0.35">
      <c r="A82" s="51"/>
      <c r="B82" s="67"/>
      <c r="C82" s="52" t="e">
        <f t="shared" si="14"/>
        <v>#N/A</v>
      </c>
      <c r="D82" s="66"/>
      <c r="E82" s="65">
        <f t="shared" ca="1" si="13"/>
        <v>0.92564102564102568</v>
      </c>
      <c r="F82" s="55"/>
      <c r="G82" s="56" t="e">
        <f t="shared" ca="1" si="20"/>
        <v>#N/A</v>
      </c>
      <c r="H82" s="57" t="e">
        <f t="shared" si="15"/>
        <v>#N/A</v>
      </c>
      <c r="I82" s="58" t="e">
        <f t="shared" ca="1" si="16"/>
        <v>#N/A</v>
      </c>
      <c r="J82" s="59" t="str">
        <f>IF(ISTEXT(VLOOKUP(A82,Table3[],7,FALSE)), VLOOKUP(A82,Table3[],7,FALSE),"")</f>
        <v/>
      </c>
      <c r="K82" s="68"/>
      <c r="L82" s="64" t="str">
        <f t="shared" si="21"/>
        <v/>
      </c>
      <c r="M82" s="64" t="str">
        <f t="shared" si="22"/>
        <v/>
      </c>
      <c r="N82" s="64" t="b">
        <f ca="1">IF(AND(N81="",M82=M80),N80,IF(AND(A82&lt;&gt;"",D82="",F82=""),IF(ISNA(C82),"",IF(L82=0,IF(M82&lt;&gt;M81,INT(MAX(N$5:N81))+1,INT(MAX(N$5:N81)))+0.5,IF(M82&lt;&gt;M81,INT(MAX(N$5:N81))+1,INT(MAX(N$5:N81)))))))</f>
        <v>0</v>
      </c>
      <c r="O82" s="62" t="str">
        <f t="shared" ca="1" si="23"/>
        <v/>
      </c>
      <c r="P82" s="62">
        <f t="shared" si="24"/>
        <v>1</v>
      </c>
      <c r="Q82" s="62">
        <f t="shared" si="25"/>
        <v>1</v>
      </c>
      <c r="R82" s="62" t="str">
        <f t="shared" si="17"/>
        <v/>
      </c>
      <c r="S82" s="62" t="str">
        <f t="shared" si="18"/>
        <v/>
      </c>
      <c r="T82" t="e">
        <f t="shared" si="19"/>
        <v>#N/A</v>
      </c>
    </row>
    <row r="83" spans="1:21" ht="14.5" x14ac:dyDescent="0.35">
      <c r="A83" s="51"/>
      <c r="B83" s="67"/>
      <c r="C83" s="52" t="e">
        <f t="shared" si="14"/>
        <v>#N/A</v>
      </c>
      <c r="D83" s="66"/>
      <c r="E83" s="65">
        <f t="shared" ca="1" si="13"/>
        <v>0.92564102564102568</v>
      </c>
      <c r="F83" s="55"/>
      <c r="G83" s="56" t="e">
        <f t="shared" ca="1" si="20"/>
        <v>#N/A</v>
      </c>
      <c r="H83" s="57" t="e">
        <f t="shared" si="15"/>
        <v>#N/A</v>
      </c>
      <c r="I83" s="58" t="e">
        <f t="shared" ca="1" si="16"/>
        <v>#N/A</v>
      </c>
      <c r="J83" s="59" t="str">
        <f>IF(ISTEXT(VLOOKUP(A83,Table3[],7,FALSE)), VLOOKUP(A83,Table3[],7,FALSE),"")</f>
        <v/>
      </c>
      <c r="K83" s="68"/>
      <c r="L83" s="64" t="str">
        <f t="shared" si="21"/>
        <v/>
      </c>
      <c r="M83" s="64" t="str">
        <f t="shared" si="22"/>
        <v/>
      </c>
      <c r="N83" s="64" t="b">
        <f ca="1">IF(AND(N82="",M83=M81),N81,IF(AND(A83&lt;&gt;"",D83="",F83=""),IF(ISNA(C83),"",IF(L83=0,IF(M83&lt;&gt;M82,INT(MAX(N$5:N82))+1,INT(MAX(N$5:N82)))+0.5,IF(M83&lt;&gt;M82,INT(MAX(N$5:N82))+1,INT(MAX(N$5:N82)))))))</f>
        <v>0</v>
      </c>
      <c r="O83" s="62" t="str">
        <f t="shared" ca="1" si="23"/>
        <v/>
      </c>
      <c r="P83" s="62">
        <f t="shared" si="24"/>
        <v>1</v>
      </c>
      <c r="Q83" s="62">
        <f t="shared" si="25"/>
        <v>1</v>
      </c>
      <c r="R83" s="62" t="str">
        <f t="shared" si="17"/>
        <v/>
      </c>
      <c r="S83" s="62" t="str">
        <f t="shared" si="18"/>
        <v/>
      </c>
      <c r="T83" t="e">
        <f t="shared" si="19"/>
        <v>#N/A</v>
      </c>
    </row>
    <row r="84" spans="1:21" ht="14.5" x14ac:dyDescent="0.35">
      <c r="A84" s="51"/>
      <c r="B84" s="67"/>
      <c r="C84" s="52" t="e">
        <f t="shared" si="14"/>
        <v>#N/A</v>
      </c>
      <c r="D84" s="66"/>
      <c r="E84" s="65">
        <f t="shared" ca="1" si="13"/>
        <v>0.92564102564102568</v>
      </c>
      <c r="F84" s="55"/>
      <c r="G84" s="56" t="e">
        <f t="shared" ca="1" si="20"/>
        <v>#N/A</v>
      </c>
      <c r="H84" s="57" t="e">
        <f t="shared" si="15"/>
        <v>#N/A</v>
      </c>
      <c r="I84" s="58" t="e">
        <f t="shared" ca="1" si="16"/>
        <v>#N/A</v>
      </c>
      <c r="J84" s="59" t="str">
        <f>IF(ISTEXT(VLOOKUP(A84,Table3[],7,FALSE)), VLOOKUP(A84,Table3[],7,FALSE),"")</f>
        <v/>
      </c>
      <c r="K84" s="68"/>
      <c r="L84" s="64" t="str">
        <f t="shared" si="21"/>
        <v/>
      </c>
      <c r="M84" s="64" t="str">
        <f t="shared" si="22"/>
        <v/>
      </c>
      <c r="N84" s="64" t="b">
        <f ca="1">IF(AND(N83="",M84=M82),N82,IF(AND(A84&lt;&gt;"",D84="",F84=""),IF(ISNA(C84),"",IF(L84=0,IF(M84&lt;&gt;M83,INT(MAX(N$5:N83))+1,INT(MAX(N$5:N83)))+0.5,IF(M84&lt;&gt;M83,INT(MAX(N$5:N83))+1,INT(MAX(N$5:N83)))))))</f>
        <v>0</v>
      </c>
      <c r="O84" s="62" t="str">
        <f t="shared" ca="1" si="23"/>
        <v/>
      </c>
      <c r="P84" s="62">
        <f t="shared" si="24"/>
        <v>1</v>
      </c>
      <c r="Q84" s="62">
        <f t="shared" si="25"/>
        <v>1</v>
      </c>
      <c r="R84" s="62" t="str">
        <f t="shared" si="17"/>
        <v/>
      </c>
      <c r="S84" s="62" t="str">
        <f t="shared" si="18"/>
        <v/>
      </c>
      <c r="T84" t="e">
        <f t="shared" si="19"/>
        <v>#N/A</v>
      </c>
    </row>
    <row r="85" spans="1:21" ht="14.5" x14ac:dyDescent="0.35">
      <c r="A85" s="51"/>
      <c r="B85" s="67"/>
      <c r="C85" s="52" t="e">
        <f t="shared" si="14"/>
        <v>#N/A</v>
      </c>
      <c r="D85" s="66"/>
      <c r="E85" s="65">
        <f t="shared" ca="1" si="13"/>
        <v>0.92564102564102568</v>
      </c>
      <c r="F85" s="55"/>
      <c r="G85" s="56" t="e">
        <f t="shared" ca="1" si="20"/>
        <v>#N/A</v>
      </c>
      <c r="H85" s="57" t="e">
        <f t="shared" si="15"/>
        <v>#N/A</v>
      </c>
      <c r="I85" s="58" t="e">
        <f t="shared" ca="1" si="16"/>
        <v>#N/A</v>
      </c>
      <c r="J85" s="59" t="str">
        <f>IF(ISTEXT(VLOOKUP(A85,Table3[],7,FALSE)), VLOOKUP(A85,Table3[],7,FALSE),"")</f>
        <v/>
      </c>
      <c r="K85" s="68"/>
      <c r="L85" s="64" t="str">
        <f t="shared" si="21"/>
        <v/>
      </c>
      <c r="M85" s="64" t="str">
        <f t="shared" si="22"/>
        <v/>
      </c>
      <c r="N85" s="64" t="b">
        <f ca="1">IF(AND(N84="",M85=M83),N83,IF(AND(A85&lt;&gt;"",D85="",F85=""),IF(ISNA(C85),"",IF(L85=0,IF(M85&lt;&gt;M84,INT(MAX(N$5:N84))+1,INT(MAX(N$5:N84)))+0.5,IF(M85&lt;&gt;M84,INT(MAX(N$5:N84))+1,INT(MAX(N$5:N84)))))))</f>
        <v>0</v>
      </c>
      <c r="O85" s="62" t="str">
        <f t="shared" ca="1" si="23"/>
        <v/>
      </c>
      <c r="P85" s="62">
        <f t="shared" si="24"/>
        <v>1</v>
      </c>
      <c r="Q85" s="62">
        <f t="shared" si="25"/>
        <v>1</v>
      </c>
      <c r="R85" s="62" t="str">
        <f t="shared" si="17"/>
        <v/>
      </c>
      <c r="S85" s="62" t="str">
        <f t="shared" si="18"/>
        <v/>
      </c>
      <c r="T85" t="e">
        <f t="shared" si="19"/>
        <v>#N/A</v>
      </c>
    </row>
    <row r="86" spans="1:21" ht="14.5" x14ac:dyDescent="0.35">
      <c r="A86" s="51"/>
      <c r="B86" s="67"/>
      <c r="C86" s="52" t="e">
        <f t="shared" si="14"/>
        <v>#N/A</v>
      </c>
      <c r="D86" s="66"/>
      <c r="E86" s="65">
        <f t="shared" ca="1" si="13"/>
        <v>0.92564102564102568</v>
      </c>
      <c r="F86" s="55"/>
      <c r="G86" s="56" t="e">
        <f t="shared" ca="1" si="20"/>
        <v>#N/A</v>
      </c>
      <c r="H86" s="57" t="e">
        <f t="shared" si="15"/>
        <v>#N/A</v>
      </c>
      <c r="I86" s="58" t="e">
        <f t="shared" ca="1" si="16"/>
        <v>#N/A</v>
      </c>
      <c r="J86" s="59" t="str">
        <f>IF(ISTEXT(VLOOKUP(A86,Table3[],7,FALSE)), VLOOKUP(A86,Table3[],7,FALSE),"")</f>
        <v/>
      </c>
      <c r="K86" s="68"/>
      <c r="L86" s="64" t="str">
        <f t="shared" si="21"/>
        <v/>
      </c>
      <c r="M86" s="64" t="str">
        <f t="shared" si="22"/>
        <v/>
      </c>
      <c r="N86" s="64" t="b">
        <f ca="1">IF(AND(N85="",M86=M84),N84,IF(AND(A86&lt;&gt;"",D86="",F86=""),IF(ISNA(C86),"",IF(L86=0,IF(M86&lt;&gt;M85,INT(MAX(N$5:N85))+1,INT(MAX(N$5:N85)))+0.5,IF(M86&lt;&gt;M85,INT(MAX(N$5:N85))+1,INT(MAX(N$5:N85)))))))</f>
        <v>0</v>
      </c>
      <c r="O86" s="62" t="str">
        <f t="shared" ca="1" si="23"/>
        <v/>
      </c>
      <c r="P86" s="62">
        <f t="shared" si="24"/>
        <v>1</v>
      </c>
      <c r="Q86" s="62">
        <f t="shared" si="25"/>
        <v>1</v>
      </c>
      <c r="R86" s="62" t="str">
        <f t="shared" si="17"/>
        <v/>
      </c>
      <c r="S86" s="62" t="str">
        <f t="shared" si="18"/>
        <v/>
      </c>
      <c r="T86" t="e">
        <f t="shared" si="19"/>
        <v>#N/A</v>
      </c>
    </row>
    <row r="87" spans="1:21" ht="14.5" x14ac:dyDescent="0.35">
      <c r="A87" s="51"/>
      <c r="B87" s="67"/>
      <c r="C87" s="52" t="e">
        <f t="shared" si="14"/>
        <v>#N/A</v>
      </c>
      <c r="D87" s="66"/>
      <c r="E87" s="65">
        <f t="shared" ref="E87:E92" ca="1" si="26">MEDIAN($C$5:$C$10)</f>
        <v>0.92564102564102568</v>
      </c>
      <c r="F87" s="55"/>
      <c r="G87" s="56" t="e">
        <f t="shared" ca="1" si="20"/>
        <v>#N/A</v>
      </c>
      <c r="H87" s="57" t="e">
        <f t="shared" si="15"/>
        <v>#N/A</v>
      </c>
      <c r="I87" s="58" t="e">
        <f t="shared" ca="1" si="16"/>
        <v>#N/A</v>
      </c>
      <c r="J87" s="59" t="str">
        <f>IF(ISTEXT(VLOOKUP(A87,Table3[],7,FALSE)), VLOOKUP(A87,Table3[],7,FALSE),"")</f>
        <v/>
      </c>
      <c r="K87" s="68"/>
      <c r="L87" s="64" t="str">
        <f t="shared" si="21"/>
        <v/>
      </c>
      <c r="M87" s="64" t="str">
        <f t="shared" si="22"/>
        <v/>
      </c>
      <c r="N87" s="64" t="b">
        <f ca="1">IF(AND(N86="",M87=M85),N85,IF(AND(A87&lt;&gt;"",D87="",F87=""),IF(ISNA(C87),"",IF(L87=0,IF(M87&lt;&gt;M86,INT(MAX(N$5:N86))+1,INT(MAX(N$5:N86)))+0.5,IF(M87&lt;&gt;M86,INT(MAX(N$5:N86))+1,INT(MAX(N$5:N86)))))))</f>
        <v>0</v>
      </c>
      <c r="O87" s="62" t="str">
        <f t="shared" ca="1" si="23"/>
        <v/>
      </c>
      <c r="P87" s="62">
        <f t="shared" si="24"/>
        <v>1</v>
      </c>
      <c r="Q87" s="62">
        <f t="shared" si="25"/>
        <v>1</v>
      </c>
      <c r="R87" s="62" t="str">
        <f t="shared" si="17"/>
        <v/>
      </c>
      <c r="S87" s="62" t="str">
        <f t="shared" si="18"/>
        <v/>
      </c>
      <c r="T87" t="e">
        <f t="shared" si="19"/>
        <v>#N/A</v>
      </c>
    </row>
    <row r="88" spans="1:21" ht="14.5" x14ac:dyDescent="0.35">
      <c r="A88" s="51"/>
      <c r="B88" s="67"/>
      <c r="C88" s="52" t="e">
        <f t="shared" si="14"/>
        <v>#N/A</v>
      </c>
      <c r="D88" s="66"/>
      <c r="E88" s="65">
        <f t="shared" ca="1" si="26"/>
        <v>0.92564102564102568</v>
      </c>
      <c r="F88" s="55"/>
      <c r="G88" s="56" t="e">
        <f t="shared" ca="1" si="20"/>
        <v>#N/A</v>
      </c>
      <c r="H88" s="57" t="e">
        <f t="shared" si="15"/>
        <v>#N/A</v>
      </c>
      <c r="I88" s="58" t="e">
        <f t="shared" ca="1" si="16"/>
        <v>#N/A</v>
      </c>
      <c r="J88" s="59" t="str">
        <f>IF(ISTEXT(VLOOKUP(A88,Table3[],7,FALSE)), VLOOKUP(A88,Table3[],7,FALSE),"")</f>
        <v/>
      </c>
      <c r="K88" s="68"/>
      <c r="L88" s="64" t="str">
        <f t="shared" si="21"/>
        <v/>
      </c>
      <c r="M88" s="64" t="str">
        <f t="shared" si="22"/>
        <v/>
      </c>
      <c r="N88" s="64" t="b">
        <f ca="1">IF(AND(N87="",M88=M86),N86,IF(AND(A88&lt;&gt;"",D88="",F88=""),IF(ISNA(C88),"",IF(L88=0,IF(M88&lt;&gt;M87,INT(MAX(N$5:N87))+1,INT(MAX(N$5:N87)))+0.5,IF(M88&lt;&gt;M87,INT(MAX(N$5:N87))+1,INT(MAX(N$5:N87)))))))</f>
        <v>0</v>
      </c>
      <c r="O88" s="62" t="str">
        <f t="shared" ca="1" si="23"/>
        <v/>
      </c>
      <c r="P88" s="62">
        <f t="shared" si="24"/>
        <v>1</v>
      </c>
      <c r="Q88" s="62">
        <f t="shared" si="25"/>
        <v>1</v>
      </c>
      <c r="R88" s="62" t="str">
        <f t="shared" si="17"/>
        <v/>
      </c>
      <c r="S88" s="62" t="str">
        <f t="shared" si="18"/>
        <v/>
      </c>
      <c r="T88" t="e">
        <f t="shared" si="19"/>
        <v>#N/A</v>
      </c>
    </row>
    <row r="89" spans="1:21" ht="14.5" x14ac:dyDescent="0.35">
      <c r="A89" s="51"/>
      <c r="B89" s="67"/>
      <c r="C89" s="52" t="e">
        <f t="shared" si="14"/>
        <v>#N/A</v>
      </c>
      <c r="D89" s="66"/>
      <c r="E89" s="65">
        <f t="shared" ca="1" si="26"/>
        <v>0.92564102564102568</v>
      </c>
      <c r="F89" s="55"/>
      <c r="G89" s="56" t="e">
        <f t="shared" ca="1" si="20"/>
        <v>#N/A</v>
      </c>
      <c r="H89" s="57" t="e">
        <f t="shared" si="15"/>
        <v>#N/A</v>
      </c>
      <c r="I89" s="58" t="e">
        <f t="shared" ca="1" si="16"/>
        <v>#N/A</v>
      </c>
      <c r="J89" s="59" t="str">
        <f>IF(ISTEXT(VLOOKUP(A89,Table3[],7,FALSE)), VLOOKUP(A89,Table3[],7,FALSE),"")</f>
        <v/>
      </c>
      <c r="K89" s="68"/>
      <c r="L89" s="64" t="str">
        <f t="shared" si="21"/>
        <v/>
      </c>
      <c r="M89" s="64" t="str">
        <f t="shared" si="22"/>
        <v/>
      </c>
      <c r="N89" s="64" t="b">
        <f ca="1">IF(AND(N88="",M89=M87),N87,IF(AND(A89&lt;&gt;"",D89="",F89=""),IF(ISNA(C89),"",IF(L89=0,IF(M89&lt;&gt;M88,INT(MAX(N$5:N88))+1,INT(MAX(N$5:N88)))+0.5,IF(M89&lt;&gt;M88,INT(MAX(N$5:N88))+1,INT(MAX(N$5:N88)))))))</f>
        <v>0</v>
      </c>
      <c r="O89" s="62" t="str">
        <f t="shared" ca="1" si="23"/>
        <v/>
      </c>
      <c r="P89" s="62">
        <f t="shared" si="24"/>
        <v>1</v>
      </c>
      <c r="Q89" s="62">
        <f t="shared" si="25"/>
        <v>1</v>
      </c>
      <c r="R89" s="62" t="str">
        <f t="shared" si="17"/>
        <v/>
      </c>
      <c r="S89" s="62" t="str">
        <f t="shared" si="18"/>
        <v/>
      </c>
      <c r="T89" t="e">
        <f t="shared" si="19"/>
        <v>#N/A</v>
      </c>
    </row>
    <row r="90" spans="1:21" ht="14.5" x14ac:dyDescent="0.35">
      <c r="A90" s="51"/>
      <c r="B90" s="67"/>
      <c r="C90" s="52" t="e">
        <f t="shared" si="14"/>
        <v>#N/A</v>
      </c>
      <c r="D90" s="66"/>
      <c r="E90" s="65">
        <f t="shared" ca="1" si="26"/>
        <v>0.92564102564102568</v>
      </c>
      <c r="F90" s="55"/>
      <c r="G90" s="56" t="e">
        <f t="shared" ca="1" si="20"/>
        <v>#N/A</v>
      </c>
      <c r="H90" s="57" t="e">
        <f t="shared" si="15"/>
        <v>#N/A</v>
      </c>
      <c r="I90" s="58" t="e">
        <f t="shared" ca="1" si="16"/>
        <v>#N/A</v>
      </c>
      <c r="J90" s="59" t="str">
        <f>IF(ISTEXT(VLOOKUP(A90,Table3[],7,FALSE)), VLOOKUP(A90,Table3[],7,FALSE),"")</f>
        <v/>
      </c>
      <c r="K90" s="68"/>
      <c r="L90" s="64" t="str">
        <f t="shared" si="21"/>
        <v/>
      </c>
      <c r="M90" s="64" t="str">
        <f t="shared" si="22"/>
        <v/>
      </c>
      <c r="N90" s="64" t="b">
        <f ca="1">IF(AND(N89="",M90=M88),N88,IF(AND(A90&lt;&gt;"",D90="",F90=""),IF(ISNA(C90),"",IF(L90=0,IF(M90&lt;&gt;M89,INT(MAX(N$5:N89))+1,INT(MAX(N$5:N89)))+0.5,IF(M90&lt;&gt;M89,INT(MAX(N$5:N89))+1,INT(MAX(N$5:N89)))))))</f>
        <v>0</v>
      </c>
      <c r="O90" s="62" t="str">
        <f t="shared" ca="1" si="23"/>
        <v/>
      </c>
      <c r="P90" s="62">
        <f t="shared" si="24"/>
        <v>1</v>
      </c>
      <c r="Q90" s="62">
        <f t="shared" si="25"/>
        <v>1</v>
      </c>
      <c r="R90" s="62" t="str">
        <f t="shared" si="17"/>
        <v/>
      </c>
      <c r="S90" s="62" t="str">
        <f t="shared" si="18"/>
        <v/>
      </c>
      <c r="T90" t="e">
        <f t="shared" si="19"/>
        <v>#N/A</v>
      </c>
    </row>
    <row r="91" spans="1:21" ht="14.5" x14ac:dyDescent="0.35">
      <c r="A91" s="51"/>
      <c r="B91" s="67"/>
      <c r="C91" s="52" t="e">
        <f t="shared" si="14"/>
        <v>#N/A</v>
      </c>
      <c r="D91" s="66"/>
      <c r="E91" s="65">
        <f t="shared" ca="1" si="26"/>
        <v>0.92564102564102568</v>
      </c>
      <c r="F91" s="55"/>
      <c r="G91" s="56" t="e">
        <f t="shared" ca="1" si="20"/>
        <v>#N/A</v>
      </c>
      <c r="H91" s="57" t="e">
        <f t="shared" si="15"/>
        <v>#N/A</v>
      </c>
      <c r="I91" s="58" t="e">
        <f t="shared" ca="1" si="16"/>
        <v>#N/A</v>
      </c>
      <c r="J91" s="59" t="str">
        <f>IF(ISTEXT(VLOOKUP(A91,Table3[],7,FALSE)), VLOOKUP(A91,Table3[],7,FALSE),"")</f>
        <v/>
      </c>
      <c r="K91" s="68"/>
      <c r="L91" s="64" t="str">
        <f t="shared" si="21"/>
        <v/>
      </c>
      <c r="M91" s="64" t="str">
        <f t="shared" si="22"/>
        <v/>
      </c>
      <c r="N91" s="64" t="b">
        <f ca="1">IF(AND(N90="",M91=M89),N89,IF(AND(A91&lt;&gt;"",D91="",F91=""),IF(ISNA(C91),"",IF(L91=0,IF(M91&lt;&gt;M90,INT(MAX(N$5:N90))+1,INT(MAX(N$5:N90)))+0.5,IF(M91&lt;&gt;M90,INT(MAX(N$5:N90))+1,INT(MAX(N$5:N90)))))))</f>
        <v>0</v>
      </c>
      <c r="O91" s="62" t="str">
        <f t="shared" ca="1" si="23"/>
        <v/>
      </c>
      <c r="P91" s="62">
        <f t="shared" si="24"/>
        <v>1</v>
      </c>
      <c r="Q91" s="62">
        <f t="shared" si="25"/>
        <v>1</v>
      </c>
      <c r="R91" s="62" t="str">
        <f t="shared" si="17"/>
        <v/>
      </c>
      <c r="S91" s="62" t="str">
        <f t="shared" si="18"/>
        <v/>
      </c>
      <c r="T91" t="e">
        <f t="shared" si="19"/>
        <v>#N/A</v>
      </c>
    </row>
    <row r="92" spans="1:21" thickBot="1" x14ac:dyDescent="0.4">
      <c r="A92" s="70"/>
      <c r="B92" s="71"/>
      <c r="C92" s="72" t="e">
        <f t="shared" si="14"/>
        <v>#N/A</v>
      </c>
      <c r="D92" s="73"/>
      <c r="E92" s="74">
        <f t="shared" ca="1" si="26"/>
        <v>0.92564102564102568</v>
      </c>
      <c r="F92" s="75"/>
      <c r="G92" s="76" t="e">
        <f t="shared" ca="1" si="20"/>
        <v>#N/A</v>
      </c>
      <c r="H92" s="77" t="e">
        <f t="shared" si="15"/>
        <v>#N/A</v>
      </c>
      <c r="I92" s="78" t="e">
        <f t="shared" ca="1" si="16"/>
        <v>#N/A</v>
      </c>
      <c r="J92" s="59" t="str">
        <f>IF(ISTEXT(VLOOKUP(A92,Table3[],7,FALSE)), VLOOKUP(A92,Table3[],7,FALSE),"")</f>
        <v/>
      </c>
      <c r="K92" s="79"/>
      <c r="L92" s="64" t="str">
        <f t="shared" si="21"/>
        <v/>
      </c>
      <c r="M92" s="64" t="str">
        <f t="shared" si="22"/>
        <v/>
      </c>
      <c r="N92" s="64" t="b">
        <f ca="1">IF(AND(N91="",M92=M90),N90,IF(AND(A92&lt;&gt;"",D92="",F92=""),IF(ISNA(C92),"",IF(L92=0,IF(M92&lt;&gt;M91,INT(MAX(N$5:N91))+1,INT(MAX(N$5:N91)))+0.5,IF(M92&lt;&gt;M91,INT(MAX(N$5:N91))+1,INT(MAX(N$5:N91)))))))</f>
        <v>0</v>
      </c>
      <c r="O92" s="62" t="str">
        <f t="shared" ca="1" si="23"/>
        <v/>
      </c>
      <c r="P92" s="62">
        <f t="shared" si="24"/>
        <v>1</v>
      </c>
      <c r="Q92" s="62">
        <f t="shared" si="25"/>
        <v>1</v>
      </c>
      <c r="R92" s="62" t="str">
        <f t="shared" si="17"/>
        <v/>
      </c>
      <c r="S92" s="62" t="str">
        <f t="shared" si="18"/>
        <v/>
      </c>
      <c r="T92" t="e">
        <f t="shared" si="19"/>
        <v>#N/A</v>
      </c>
    </row>
    <row r="93" spans="1:21" ht="14.5" x14ac:dyDescent="0.35">
      <c r="A93" s="80"/>
      <c r="C93" s="81"/>
      <c r="H93" s="82"/>
      <c r="I93" s="83"/>
      <c r="J93" s="82"/>
      <c r="L93" s="63"/>
      <c r="M93" s="63"/>
      <c r="N93" s="63"/>
      <c r="O93" s="63"/>
      <c r="P93" s="63"/>
      <c r="Q93" s="63"/>
      <c r="R93" s="63"/>
      <c r="S93" s="63"/>
      <c r="T93" s="63"/>
      <c r="U93" s="63"/>
    </row>
    <row r="94" spans="1:21" ht="14.5" x14ac:dyDescent="0.35">
      <c r="A94" s="80"/>
      <c r="C94" s="81"/>
      <c r="H94" s="82"/>
      <c r="I94" s="83"/>
      <c r="J94" s="82"/>
      <c r="L94" s="63"/>
      <c r="M94" s="63"/>
      <c r="N94" s="63"/>
      <c r="O94" s="63"/>
      <c r="P94" s="63"/>
      <c r="Q94" s="63"/>
      <c r="R94" s="63"/>
      <c r="S94" s="63"/>
      <c r="T94" s="63"/>
      <c r="U94" s="63"/>
    </row>
    <row r="95" spans="1:21" ht="14.5" hidden="1" x14ac:dyDescent="0.35">
      <c r="A95" s="80"/>
      <c r="C95" s="81"/>
      <c r="I95" s="84" t="e">
        <f t="shared" si="16"/>
        <v>#N/A</v>
      </c>
      <c r="L95" s="63"/>
      <c r="M95" s="63"/>
      <c r="N95" s="63"/>
      <c r="O95" s="63"/>
      <c r="P95" s="63"/>
      <c r="Q95" s="63"/>
      <c r="R95" s="63"/>
      <c r="S95" s="63"/>
      <c r="T95" s="63"/>
      <c r="U95" s="63"/>
    </row>
    <row r="96" spans="1:21" ht="14.5" hidden="1" x14ac:dyDescent="0.35">
      <c r="A96" s="80"/>
      <c r="C96" s="81"/>
      <c r="I96" s="84" t="e">
        <f t="shared" si="16"/>
        <v>#N/A</v>
      </c>
      <c r="L96" s="63"/>
      <c r="M96" s="63"/>
      <c r="N96" s="63"/>
      <c r="O96" s="63"/>
      <c r="P96" s="63"/>
      <c r="Q96" s="63"/>
      <c r="R96" s="63"/>
      <c r="S96" s="63"/>
      <c r="T96" s="63"/>
      <c r="U96" s="63"/>
    </row>
    <row r="97" spans="1:21" ht="14.5" hidden="1" x14ac:dyDescent="0.35">
      <c r="A97" s="80"/>
      <c r="C97" s="81"/>
      <c r="I97" s="84" t="e">
        <f t="shared" si="16"/>
        <v>#N/A</v>
      </c>
      <c r="L97" s="63"/>
      <c r="M97" s="63"/>
      <c r="N97" s="63"/>
      <c r="O97" s="63"/>
      <c r="P97" s="63"/>
      <c r="Q97" s="63"/>
      <c r="R97" s="63"/>
      <c r="S97" s="63"/>
      <c r="T97" s="63"/>
      <c r="U97" s="63"/>
    </row>
    <row r="98" spans="1:21" ht="14.5" hidden="1" x14ac:dyDescent="0.35">
      <c r="A98" s="80"/>
      <c r="C98" s="81"/>
      <c r="I98" s="84" t="e">
        <f t="shared" si="16"/>
        <v>#N/A</v>
      </c>
      <c r="L98" s="63"/>
      <c r="M98" s="63"/>
      <c r="N98" s="63"/>
      <c r="O98" s="63"/>
      <c r="P98" s="63"/>
      <c r="Q98" s="63"/>
      <c r="R98" s="63"/>
      <c r="S98" s="63"/>
      <c r="T98" s="63"/>
      <c r="U98" s="63"/>
    </row>
    <row r="99" spans="1:21" ht="14.5" hidden="1" x14ac:dyDescent="0.35">
      <c r="A99" s="80"/>
      <c r="C99" s="81"/>
      <c r="I99" s="84" t="e">
        <f t="shared" si="16"/>
        <v>#N/A</v>
      </c>
      <c r="L99" s="63"/>
      <c r="M99" s="63"/>
      <c r="N99" s="63"/>
      <c r="O99" s="63"/>
      <c r="P99" s="63"/>
      <c r="Q99" s="63"/>
      <c r="R99" s="63"/>
      <c r="S99" s="63"/>
      <c r="T99" s="63"/>
      <c r="U99" s="63"/>
    </row>
    <row r="100" spans="1:21" ht="14.5" hidden="1" x14ac:dyDescent="0.35">
      <c r="A100" s="80"/>
      <c r="C100" s="81"/>
      <c r="I100" s="84" t="e">
        <f t="shared" si="16"/>
        <v>#N/A</v>
      </c>
      <c r="L100" s="63"/>
      <c r="M100" s="63"/>
      <c r="N100" s="63"/>
      <c r="O100" s="63"/>
      <c r="P100" s="63"/>
      <c r="Q100" s="63"/>
      <c r="R100" s="63"/>
      <c r="S100" s="63"/>
      <c r="T100" s="63"/>
      <c r="U100" s="63"/>
    </row>
    <row r="101" spans="1:21" ht="14.5" hidden="1" x14ac:dyDescent="0.35">
      <c r="A101" s="80"/>
      <c r="C101" s="81"/>
      <c r="I101" s="84" t="e">
        <f t="shared" si="16"/>
        <v>#N/A</v>
      </c>
      <c r="L101" s="63"/>
      <c r="M101" s="63"/>
      <c r="N101" s="63"/>
      <c r="O101" s="63"/>
      <c r="P101" s="63"/>
      <c r="Q101" s="63"/>
      <c r="R101" s="63"/>
      <c r="S101" s="63"/>
      <c r="T101" s="63"/>
      <c r="U101" s="63"/>
    </row>
    <row r="102" spans="1:21" ht="14.5" hidden="1" x14ac:dyDescent="0.35">
      <c r="A102" s="80"/>
      <c r="C102" s="81"/>
      <c r="I102" s="84" t="e">
        <f t="shared" si="16"/>
        <v>#N/A</v>
      </c>
      <c r="L102" s="63"/>
      <c r="M102" s="63"/>
      <c r="N102" s="63"/>
      <c r="O102" s="63"/>
      <c r="P102" s="63"/>
      <c r="Q102" s="63"/>
      <c r="R102" s="63"/>
      <c r="S102" s="63"/>
      <c r="T102" s="63"/>
      <c r="U102" s="63"/>
    </row>
    <row r="103" spans="1:21" ht="14.5" hidden="1" x14ac:dyDescent="0.35">
      <c r="A103" s="80"/>
      <c r="C103" s="81"/>
      <c r="I103" s="84" t="e">
        <f t="shared" si="16"/>
        <v>#N/A</v>
      </c>
      <c r="L103" s="63"/>
      <c r="M103" s="63"/>
      <c r="N103" s="63"/>
      <c r="O103" s="63"/>
      <c r="P103" s="63"/>
      <c r="Q103" s="63"/>
      <c r="R103" s="63"/>
      <c r="S103" s="63"/>
      <c r="T103" s="63"/>
      <c r="U103" s="63"/>
    </row>
    <row r="104" spans="1:21" ht="14.5" hidden="1" x14ac:dyDescent="0.35">
      <c r="I104" s="84" t="e">
        <f t="shared" si="16"/>
        <v>#N/A</v>
      </c>
      <c r="L104" s="63"/>
      <c r="M104" s="63"/>
      <c r="N104" s="63"/>
      <c r="O104" s="63"/>
      <c r="P104" s="63"/>
      <c r="Q104" s="63"/>
      <c r="R104" s="63"/>
      <c r="S104" s="63"/>
      <c r="T104" s="63"/>
      <c r="U104" s="63"/>
    </row>
  </sheetData>
  <mergeCells count="1">
    <mergeCell ref="B3:K3"/>
  </mergeCells>
  <conditionalFormatting sqref="A1:C1">
    <cfRule type="expression" dxfId="15" priority="4">
      <formula>$A$1="Enter Measure"</formula>
    </cfRule>
  </conditionalFormatting>
  <conditionalFormatting sqref="B3">
    <cfRule type="expression" dxfId="14" priority="3">
      <formula>$B$3="Enter Chart Title"</formula>
    </cfRule>
  </conditionalFormatting>
  <conditionalFormatting sqref="B4">
    <cfRule type="expression" dxfId="13" priority="2">
      <formula>$B$4="Enter Count Title"</formula>
    </cfRule>
  </conditionalFormatting>
  <conditionalFormatting sqref="D1">
    <cfRule type="expression" dxfId="12" priority="1">
      <formula>$A$1="Enter Measure"</formula>
    </cfRule>
  </conditionalFormatting>
  <hyperlinks>
    <hyperlink ref="V1" location="Home!A2" display="Hom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8168889431442"/>
  </sheetPr>
  <dimension ref="A1:AM104"/>
  <sheetViews>
    <sheetView zoomScale="85" zoomScaleNormal="85" workbookViewId="0">
      <pane ySplit="4" topLeftCell="A78" activePane="bottomLeft" state="frozen"/>
      <selection pane="bottomLeft" activeCell="J8" sqref="J8"/>
    </sheetView>
  </sheetViews>
  <sheetFormatPr defaultColWidth="0" defaultRowHeight="15" customHeight="1" zeroHeight="1" x14ac:dyDescent="0.35"/>
  <cols>
    <col min="1" max="1" width="13" customWidth="1"/>
    <col min="2" max="2" width="11" customWidth="1"/>
    <col min="3" max="3" width="9.1796875" hidden="1" customWidth="1"/>
    <col min="4" max="4" width="9.1796875" style="82" customWidth="1"/>
    <col min="5" max="5" width="9.81640625" style="82" customWidth="1"/>
    <col min="6" max="6" width="9.1796875" style="82" customWidth="1"/>
    <col min="7" max="9" width="8" customWidth="1"/>
    <col min="10" max="10" width="15.453125" customWidth="1"/>
    <col min="11" max="11" width="18.26953125" customWidth="1"/>
    <col min="12" max="18" width="9.1796875" hidden="1" customWidth="1"/>
    <col min="19" max="19" width="0.7265625" customWidth="1"/>
    <col min="20" max="21" width="1.453125" customWidth="1"/>
    <col min="22" max="22" width="93" customWidth="1"/>
    <col min="23" max="23" width="1.81640625" customWidth="1"/>
    <col min="24" max="32" width="9.1796875" hidden="1" customWidth="1"/>
    <col min="33" max="16384" width="9.1796875" hidden="1"/>
  </cols>
  <sheetData>
    <row r="1" spans="1:39" s="39" customFormat="1" ht="28.5" x14ac:dyDescent="0.65">
      <c r="A1" s="34" t="s">
        <v>79</v>
      </c>
      <c r="B1" s="35"/>
      <c r="C1" s="35"/>
      <c r="D1" s="35"/>
      <c r="E1" s="35"/>
      <c r="F1" s="35"/>
      <c r="G1" s="35"/>
      <c r="H1" s="35"/>
      <c r="I1" s="35"/>
      <c r="J1" s="35"/>
      <c r="K1" s="36"/>
      <c r="L1" s="36"/>
      <c r="M1" s="36"/>
      <c r="N1" s="36"/>
      <c r="O1" s="36"/>
      <c r="P1" s="36"/>
      <c r="Q1" s="36"/>
      <c r="R1" s="36"/>
      <c r="S1" s="36"/>
      <c r="T1" s="36"/>
      <c r="U1" s="36"/>
      <c r="V1" s="37" t="s">
        <v>57</v>
      </c>
      <c r="W1" s="38"/>
      <c r="X1" s="38"/>
      <c r="Y1" s="38"/>
      <c r="Z1" s="38"/>
      <c r="AA1" s="38"/>
      <c r="AB1" s="38"/>
      <c r="AC1" s="38"/>
      <c r="AD1" s="38"/>
      <c r="AE1" s="38"/>
      <c r="AG1" s="38"/>
      <c r="AH1" s="38"/>
      <c r="AI1" s="38"/>
      <c r="AJ1" s="38"/>
      <c r="AK1" s="38"/>
      <c r="AL1" s="38"/>
      <c r="AM1" s="38"/>
    </row>
    <row r="2" spans="1:39" s="39" customFormat="1" thickBot="1" x14ac:dyDescent="0.4">
      <c r="D2" s="40"/>
      <c r="E2" s="40"/>
      <c r="F2" s="40"/>
    </row>
    <row r="3" spans="1:39" s="39" customFormat="1" ht="15.75" customHeight="1" thickBot="1" x14ac:dyDescent="0.4">
      <c r="A3" s="41" t="s">
        <v>58</v>
      </c>
      <c r="B3" s="202" t="s">
        <v>113</v>
      </c>
      <c r="C3" s="203"/>
      <c r="D3" s="203"/>
      <c r="E3" s="203"/>
      <c r="F3" s="203"/>
      <c r="G3" s="203"/>
      <c r="H3" s="203"/>
      <c r="I3" s="203"/>
      <c r="J3" s="203"/>
      <c r="K3" s="203"/>
      <c r="L3" s="42"/>
      <c r="M3" s="42"/>
      <c r="N3" s="42"/>
      <c r="O3" s="42"/>
      <c r="P3" s="42"/>
      <c r="Q3" s="42"/>
      <c r="R3" s="42"/>
      <c r="S3" s="42"/>
      <c r="T3" s="42"/>
      <c r="U3" s="42"/>
    </row>
    <row r="4" spans="1:39" s="39" customFormat="1" ht="174" x14ac:dyDescent="0.35">
      <c r="A4" s="43" t="s">
        <v>59</v>
      </c>
      <c r="B4" s="44" t="s">
        <v>114</v>
      </c>
      <c r="C4" s="45" t="s">
        <v>60</v>
      </c>
      <c r="D4" s="46" t="s">
        <v>61</v>
      </c>
      <c r="E4" s="46" t="s">
        <v>62</v>
      </c>
      <c r="F4" s="46" t="s">
        <v>63</v>
      </c>
      <c r="G4" s="47" t="s">
        <v>64</v>
      </c>
      <c r="H4" s="47" t="s">
        <v>65</v>
      </c>
      <c r="I4" s="47" t="s">
        <v>66</v>
      </c>
      <c r="J4" s="48" t="s">
        <v>67</v>
      </c>
      <c r="K4" s="48" t="s">
        <v>68</v>
      </c>
      <c r="L4" s="49" t="s">
        <v>69</v>
      </c>
      <c r="M4" s="49" t="s">
        <v>70</v>
      </c>
      <c r="N4" s="49" t="s">
        <v>71</v>
      </c>
      <c r="O4" s="49" t="s">
        <v>72</v>
      </c>
      <c r="P4" s="49" t="s">
        <v>73</v>
      </c>
      <c r="Q4" s="49" t="s">
        <v>74</v>
      </c>
      <c r="R4" s="49" t="s">
        <v>75</v>
      </c>
      <c r="S4" s="49" t="s">
        <v>76</v>
      </c>
      <c r="T4" s="50"/>
      <c r="U4" s="50"/>
    </row>
    <row r="5" spans="1:39" ht="14.5" x14ac:dyDescent="0.35">
      <c r="A5" s="2">
        <f>CalcVisits!C21</f>
        <v>44473</v>
      </c>
      <c r="B5" s="21">
        <f>CalcVisits!I21</f>
        <v>0.46153846153846156</v>
      </c>
      <c r="C5" s="52">
        <f>IF(OR($A5="",$B5=""),NA(),$B5)</f>
        <v>0.46153846153846156</v>
      </c>
      <c r="D5" s="53">
        <f ca="1">MEDIAN($C$5:$C$10)</f>
        <v>0.5</v>
      </c>
      <c r="E5" s="54"/>
      <c r="F5" s="55"/>
      <c r="G5" s="56" t="e">
        <f>IF(OR(E5=0,L5=0),#N/A,IF(C5&lt;&gt;E5,IF(O5=C5,O5,#N/A),#N/A))</f>
        <v>#N/A</v>
      </c>
      <c r="H5" s="57" t="e">
        <f ca="1">IF(R5=C5,R5,IF(S5=C5,S5,#N/A))</f>
        <v>#N/A</v>
      </c>
      <c r="I5" s="58" t="e">
        <f ca="1">IF(AND(D5="",F5="",OR(ISNUMBER(G4),ISNUMBER(G6))),IF(L5=0,C5,#N/A),#N/A)</f>
        <v>#N/A</v>
      </c>
      <c r="J5" s="59" t="str">
        <f>IF(ISTEXT(VLOOKUP(A5,Table3[],4,FALSE)), VLOOKUP(A5,Table3[],4,FALSE),"")</f>
        <v>Test 1</v>
      </c>
      <c r="K5" s="59"/>
      <c r="L5" s="60"/>
      <c r="M5" s="60"/>
      <c r="N5" s="60"/>
      <c r="O5" s="60"/>
      <c r="P5" s="61">
        <v>1</v>
      </c>
      <c r="Q5" s="61">
        <v>1</v>
      </c>
      <c r="R5" s="62" t="str">
        <f ca="1">IFERROR(IF(AND(P6=1,P5=P4),"",IF(AND(P5=P4,OR(P5=P6,P6=""),R6=""),"",IF(P5="","",IF(P5&gt;=5,C5,IF(AND(R6=C6,P6&gt;1),C5,""))))),"")</f>
        <v/>
      </c>
      <c r="S5" s="62" t="str">
        <f ca="1">IFERROR(IF(AND(Q6=1,Q5=Q4),"",IF(AND(Q5=Q4,OR(Q5=Q6,Q6=""),S6=""),"",IF(Q5="","",IF(Q5&gt;=5,C5,IF(AND(S6=C6,Q6&gt;1),C5,""))))),"")</f>
        <v/>
      </c>
      <c r="T5">
        <f>IF(J5&lt;&gt;"",B5,NA())</f>
        <v>0.46153846153846156</v>
      </c>
      <c r="AI5" s="63" t="s">
        <v>77</v>
      </c>
      <c r="AJ5" s="63" t="e">
        <f>NA()</f>
        <v>#N/A</v>
      </c>
      <c r="AK5" s="63" t="e">
        <f>NA()</f>
        <v>#N/A</v>
      </c>
      <c r="AL5" s="63" t="e">
        <f>NA()</f>
        <v>#N/A</v>
      </c>
      <c r="AM5" s="63"/>
    </row>
    <row r="6" spans="1:39" ht="14.5" x14ac:dyDescent="0.35">
      <c r="A6" s="2">
        <f ca="1">CalcVisits!C22</f>
        <v>44480</v>
      </c>
      <c r="B6" s="21">
        <f ca="1">CalcVisits!I22</f>
        <v>0.5714285714285714</v>
      </c>
      <c r="C6" s="52">
        <f t="shared" ref="C6:C69" ca="1" si="0">IF(OR($A6="",$B6=""),NA(),$B6)</f>
        <v>0.5714285714285714</v>
      </c>
      <c r="D6" s="53">
        <f ca="1">MEDIAN($C$5:$C$10)</f>
        <v>0.5</v>
      </c>
      <c r="E6" s="54"/>
      <c r="F6" s="55"/>
      <c r="G6" s="56" t="e">
        <f ca="1">IF(OR(E6=0,L6=0),#N/A,IF(C6&lt;&gt;E6,IF(O6=C6,O6,#N/A),#N/A))</f>
        <v>#N/A</v>
      </c>
      <c r="H6" s="57" t="e">
        <f t="shared" ref="H6:H69" ca="1" si="1">IF(R6=C6,R6,IF(S6=C6,S6,#N/A))</f>
        <v>#N/A</v>
      </c>
      <c r="I6" s="58" t="e">
        <f t="shared" ref="I6:I69" ca="1" si="2">IF(AND(D6="",F6="",OR(ISNUMBER(G5),ISNUMBER(G7))),IF(L6=0,C6,#N/A),#N/A)</f>
        <v>#N/A</v>
      </c>
      <c r="J6" s="59" t="str">
        <f ca="1">IF(ISTEXT(VLOOKUP(A6,Table3[],4,FALSE)), VLOOKUP(A6,Table3[],4,FALSE),"")</f>
        <v/>
      </c>
      <c r="K6" s="59"/>
      <c r="L6" s="64" t="b">
        <f ca="1">IF(ISNA(C6),"",IF(AND(D6="",F6=""),IF(C6&lt;(E6-(E6/99)),-1,IF(C6&gt;(E6+(E6/99)),1,0))))</f>
        <v>0</v>
      </c>
      <c r="M6" s="64" t="b">
        <f ca="1">IF(L6&lt;&gt;0,L6, M5)</f>
        <v>0</v>
      </c>
      <c r="N6" s="64" t="b">
        <f ca="1">IF(AND(N5="",M6=M4),N4,IF(AND(A6&lt;&gt;"",D6="",F6=""),IF(ISNA(C6),"",IF(L6=0,IF(M6&lt;&gt;M5,INT(MAX(N$5:N5))+1,INT(MAX(N$5:N5)))+0.5,IF(M6&lt;&gt;M5,INT(MAX(N$5:N5))+1,INT(MAX(N$5:N5)))))))</f>
        <v>0</v>
      </c>
      <c r="O6" s="62" t="str">
        <f ca="1">IF(ISNA(N6),"",IF(AND(D6="",F6=""),IFERROR(IF(COUNTIF($N$5:$N$92,INT(N6))&gt;=6,C6,NA()),""),""))</f>
        <v/>
      </c>
      <c r="P6" s="62">
        <f ca="1">IFERROR(IF(C6="","",IF(C6&gt;C5,P5+1,IF(C6=C5,P5,IF(C6&lt;C5,1,"")))),1)</f>
        <v>2</v>
      </c>
      <c r="Q6" s="62">
        <f ca="1">IFERROR(IF(C6="","",IF(C6&lt;C5,Q5+1,IF(C6=C5,Q5,IF(C6&gt;C5,1,"")))),1)</f>
        <v>1</v>
      </c>
      <c r="R6" s="62" t="str">
        <f t="shared" ref="R6:R69" ca="1" si="3">IFERROR(IF(AND(P7=1,P6=P5),"",IF(AND(P6=P5,OR(P6=P7,P7=""),R7=""),"",IF(P6="","",IF(P6&gt;=5,C6,IF(AND(R7=C7,P7&gt;1),C6,""))))),"")</f>
        <v/>
      </c>
      <c r="S6" s="62" t="str">
        <f t="shared" ref="S6:S69" ca="1" si="4">IFERROR(IF(AND(Q7=1,Q6=Q5),"",IF(AND(Q6=Q5,OR(Q6=Q7,Q7=""),S7=""),"",IF(Q6="","",IF(Q6&gt;=5,C6,IF(AND(S7=C7,Q7&gt;1),C6,""))))),"")</f>
        <v/>
      </c>
      <c r="T6" t="e">
        <f t="shared" ref="T6:T69" ca="1" si="5">IF(J6&lt;&gt;"",B6,NA())</f>
        <v>#N/A</v>
      </c>
      <c r="AI6" t="s">
        <v>78</v>
      </c>
      <c r="AJ6" t="s">
        <v>78</v>
      </c>
      <c r="AK6" t="s">
        <v>78</v>
      </c>
      <c r="AL6" t="s">
        <v>78</v>
      </c>
    </row>
    <row r="7" spans="1:39" ht="14.5" x14ac:dyDescent="0.35">
      <c r="A7" s="2">
        <f ca="1">CalcVisits!C23</f>
        <v>44487</v>
      </c>
      <c r="B7" s="21">
        <f ca="1">CalcVisits!I23</f>
        <v>0.45833333333333331</v>
      </c>
      <c r="C7" s="52">
        <f t="shared" ca="1" si="0"/>
        <v>0.45833333333333331</v>
      </c>
      <c r="D7" s="53">
        <f t="shared" ref="D7:E22" ca="1" si="6">MEDIAN($C$5:$C$10)</f>
        <v>0.5</v>
      </c>
      <c r="E7" s="54"/>
      <c r="F7" s="55"/>
      <c r="G7" s="56" t="e">
        <f t="shared" ref="G7:G70" ca="1" si="7">IF(OR(E7=0,L7=0),#N/A,IF(C7&lt;&gt;E7,IF(O7=C7,O7,#N/A),#N/A))</f>
        <v>#N/A</v>
      </c>
      <c r="H7" s="57" t="e">
        <f t="shared" ca="1" si="1"/>
        <v>#N/A</v>
      </c>
      <c r="I7" s="58" t="e">
        <f t="shared" ca="1" si="2"/>
        <v>#N/A</v>
      </c>
      <c r="J7" s="59" t="str">
        <f ca="1">IF(ISTEXT(VLOOKUP(A7,Table3[],4,FALSE)), VLOOKUP(A7,Table3[],4,FALSE),"")</f>
        <v>Test 2</v>
      </c>
      <c r="K7" s="59"/>
      <c r="L7" s="64" t="b">
        <f t="shared" ref="L7:L70" ca="1" si="8">IF(ISNA(C7),"",IF(AND(D7="",F7=""),IF(C7&lt;(E7-(E7/99)),-1,IF(C7&gt;(E7+(E7/99)),1,0))))</f>
        <v>0</v>
      </c>
      <c r="M7" s="64" t="b">
        <f t="shared" ref="M7:M70" ca="1" si="9">IF(L7&lt;&gt;0,L7, M6)</f>
        <v>0</v>
      </c>
      <c r="N7" s="64" t="b">
        <f ca="1">IF(AND(N6="",M7=M5),N5,IF(AND(A7&lt;&gt;"",D7="",F7=""),IF(ISNA(C7),"",IF(L7=0,IF(M7&lt;&gt;M6,INT(MAX(N$5:N6))+1,INT(MAX(N$5:N6)))+0.5,IF(M7&lt;&gt;M6,INT(MAX(N$5:N6))+1,INT(MAX(N$5:N6)))))))</f>
        <v>0</v>
      </c>
      <c r="O7" s="62" t="str">
        <f t="shared" ref="O7:O70" ca="1" si="10">IF(ISNA(N7),"",IF(AND(D7="",F7=""),IFERROR(IF(COUNTIF($N$5:$N$92,INT(N7))&gt;=6,C7,NA()),""),""))</f>
        <v/>
      </c>
      <c r="P7" s="62">
        <f t="shared" ref="P7:P70" ca="1" si="11">IFERROR(IF(C7="","",IF(C7&gt;C6,P6+1,IF(C7=C6,P6,IF(C7&lt;C6,1,"")))),1)</f>
        <v>1</v>
      </c>
      <c r="Q7" s="62">
        <f t="shared" ref="Q7:Q70" ca="1" si="12">IFERROR(IF(C7="","",IF(C7&lt;C6,Q6+1,IF(C7=C6,Q6,IF(C7&gt;C6,1,"")))),1)</f>
        <v>2</v>
      </c>
      <c r="R7" s="62" t="str">
        <f t="shared" ca="1" si="3"/>
        <v/>
      </c>
      <c r="S7" s="62" t="str">
        <f t="shared" ca="1" si="4"/>
        <v/>
      </c>
      <c r="T7">
        <f t="shared" ca="1" si="5"/>
        <v>0.45833333333333331</v>
      </c>
    </row>
    <row r="8" spans="1:39" ht="14.5" x14ac:dyDescent="0.35">
      <c r="A8" s="2">
        <f ca="1">CalcVisits!C24</f>
        <v>44494</v>
      </c>
      <c r="B8" s="21">
        <f ca="1">CalcVisits!I24</f>
        <v>0.5</v>
      </c>
      <c r="C8" s="52">
        <f t="shared" ca="1" si="0"/>
        <v>0.5</v>
      </c>
      <c r="D8" s="53">
        <f t="shared" ca="1" si="6"/>
        <v>0.5</v>
      </c>
      <c r="E8" s="54"/>
      <c r="F8" s="55"/>
      <c r="G8" s="56" t="e">
        <f t="shared" ca="1" si="7"/>
        <v>#N/A</v>
      </c>
      <c r="H8" s="57" t="e">
        <f t="shared" ca="1" si="1"/>
        <v>#N/A</v>
      </c>
      <c r="I8" s="58" t="e">
        <f t="shared" ca="1" si="2"/>
        <v>#N/A</v>
      </c>
      <c r="J8" s="59" t="str">
        <f ca="1">IF(ISTEXT(VLOOKUP(A8,Table3[],4,FALSE)), VLOOKUP(A8,Table3[],4,FALSE),"")</f>
        <v/>
      </c>
      <c r="K8" s="59"/>
      <c r="L8" s="64" t="b">
        <f t="shared" ca="1" si="8"/>
        <v>0</v>
      </c>
      <c r="M8" s="64" t="b">
        <f t="shared" ca="1" si="9"/>
        <v>0</v>
      </c>
      <c r="N8" s="64" t="b">
        <f ca="1">IF(AND(N7="",M8=M6),N6,IF(AND(A8&lt;&gt;"",D8="",F8=""),IF(ISNA(C8),"",IF(L8=0,IF(M8&lt;&gt;M7,INT(MAX(N$5:N7))+1,INT(MAX(N$5:N7)))+0.5,IF(M8&lt;&gt;M7,INT(MAX(N$5:N7))+1,INT(MAX(N$5:N7)))))))</f>
        <v>0</v>
      </c>
      <c r="O8" s="62" t="str">
        <f t="shared" ca="1" si="10"/>
        <v/>
      </c>
      <c r="P8" s="62">
        <f t="shared" ca="1" si="11"/>
        <v>2</v>
      </c>
      <c r="Q8" s="62">
        <f t="shared" ca="1" si="12"/>
        <v>1</v>
      </c>
      <c r="R8" s="62" t="str">
        <f t="shared" ca="1" si="3"/>
        <v/>
      </c>
      <c r="S8" s="62" t="str">
        <f t="shared" ca="1" si="4"/>
        <v/>
      </c>
      <c r="T8" t="e">
        <f t="shared" ca="1" si="5"/>
        <v>#N/A</v>
      </c>
    </row>
    <row r="9" spans="1:39" ht="14.5" x14ac:dyDescent="0.35">
      <c r="A9" s="2">
        <f ca="1">CalcVisits!C25</f>
        <v>44501</v>
      </c>
      <c r="B9" s="21">
        <f ca="1">CalcVisits!I25</f>
        <v>0.5</v>
      </c>
      <c r="C9" s="52">
        <f t="shared" ca="1" si="0"/>
        <v>0.5</v>
      </c>
      <c r="D9" s="53">
        <f t="shared" ca="1" si="6"/>
        <v>0.5</v>
      </c>
      <c r="E9" s="54"/>
      <c r="F9" s="55"/>
      <c r="G9" s="56" t="e">
        <f t="shared" ca="1" si="7"/>
        <v>#N/A</v>
      </c>
      <c r="H9" s="57" t="e">
        <f t="shared" ca="1" si="1"/>
        <v>#N/A</v>
      </c>
      <c r="I9" s="58" t="e">
        <f t="shared" ca="1" si="2"/>
        <v>#N/A</v>
      </c>
      <c r="J9" s="59" t="str">
        <f ca="1">IF(ISTEXT(VLOOKUP(A9,Table3[],4,FALSE)), VLOOKUP(A9,Table3[],4,FALSE),"")</f>
        <v/>
      </c>
      <c r="K9" s="59"/>
      <c r="L9" s="64" t="b">
        <f t="shared" ca="1" si="8"/>
        <v>0</v>
      </c>
      <c r="M9" s="64" t="b">
        <f t="shared" ca="1" si="9"/>
        <v>0</v>
      </c>
      <c r="N9" s="64" t="b">
        <f ca="1">IF(AND(N8="",M9=M7),N7,IF(AND(A9&lt;&gt;"",D9="",F9=""),IF(ISNA(C9),"",IF(L9=0,IF(M9&lt;&gt;M8,INT(MAX(N$5:N8))+1,INT(MAX(N$5:N8)))+0.5,IF(M9&lt;&gt;M8,INT(MAX(N$5:N8))+1,INT(MAX(N$5:N8)))))))</f>
        <v>0</v>
      </c>
      <c r="O9" s="62" t="str">
        <f t="shared" ca="1" si="10"/>
        <v/>
      </c>
      <c r="P9" s="62">
        <f t="shared" ca="1" si="11"/>
        <v>2</v>
      </c>
      <c r="Q9" s="62">
        <f t="shared" ca="1" si="12"/>
        <v>1</v>
      </c>
      <c r="R9" s="62" t="str">
        <f t="shared" ca="1" si="3"/>
        <v/>
      </c>
      <c r="S9" s="62" t="str">
        <f t="shared" ca="1" si="4"/>
        <v/>
      </c>
      <c r="T9" t="e">
        <f t="shared" ca="1" si="5"/>
        <v>#N/A</v>
      </c>
    </row>
    <row r="10" spans="1:39" ht="14.5" x14ac:dyDescent="0.35">
      <c r="A10" s="2">
        <f ca="1">CalcVisits!C26</f>
        <v>44508</v>
      </c>
      <c r="B10" s="21">
        <f ca="1">CalcVisits!I26</f>
        <v>0.54166666666666663</v>
      </c>
      <c r="C10" s="52">
        <f t="shared" ca="1" si="0"/>
        <v>0.54166666666666663</v>
      </c>
      <c r="D10" s="53">
        <f t="shared" ca="1" si="6"/>
        <v>0.5</v>
      </c>
      <c r="E10" s="65"/>
      <c r="F10" s="55"/>
      <c r="G10" s="56" t="e">
        <f t="shared" ca="1" si="7"/>
        <v>#N/A</v>
      </c>
      <c r="H10" s="57" t="e">
        <f t="shared" ca="1" si="1"/>
        <v>#N/A</v>
      </c>
      <c r="I10" s="58" t="e">
        <f t="shared" ca="1" si="2"/>
        <v>#N/A</v>
      </c>
      <c r="J10" s="59" t="str">
        <f ca="1">IF(ISTEXT(VLOOKUP(A10,Table3[],4,FALSE)), VLOOKUP(A10,Table3[],4,FALSE),"")</f>
        <v/>
      </c>
      <c r="K10" s="59"/>
      <c r="L10" s="64" t="b">
        <f t="shared" ca="1" si="8"/>
        <v>0</v>
      </c>
      <c r="M10" s="64" t="b">
        <f t="shared" ca="1" si="9"/>
        <v>0</v>
      </c>
      <c r="N10" s="64" t="b">
        <f ca="1">IF(AND(N9="",M10=M8),N8,IF(AND(A10&lt;&gt;"",D10="",F10=""),IF(ISNA(C10),"",IF(L10=0,IF(M10&lt;&gt;M9,INT(MAX(N$5:N9))+1,INT(MAX(N$5:N9)))+0.5,IF(M10&lt;&gt;M9,INT(MAX(N$5:N9))+1,INT(MAX(N$5:N9)))))))</f>
        <v>0</v>
      </c>
      <c r="O10" s="62" t="str">
        <f t="shared" ca="1" si="10"/>
        <v/>
      </c>
      <c r="P10" s="62">
        <f t="shared" ca="1" si="11"/>
        <v>3</v>
      </c>
      <c r="Q10" s="62">
        <f t="shared" ca="1" si="12"/>
        <v>1</v>
      </c>
      <c r="R10" s="62" t="str">
        <f t="shared" ca="1" si="3"/>
        <v/>
      </c>
      <c r="S10" s="62" t="str">
        <f t="shared" ca="1" si="4"/>
        <v/>
      </c>
      <c r="T10" t="e">
        <f t="shared" ca="1" si="5"/>
        <v>#N/A</v>
      </c>
    </row>
    <row r="11" spans="1:39" ht="14.5" x14ac:dyDescent="0.35">
      <c r="A11" s="2">
        <f ca="1">CalcVisits!C27</f>
        <v>44515</v>
      </c>
      <c r="B11" s="21">
        <f ca="1">CalcVisits!I27</f>
        <v>0.41666666666666669</v>
      </c>
      <c r="C11" s="52">
        <f t="shared" ca="1" si="0"/>
        <v>0.41666666666666669</v>
      </c>
      <c r="D11" s="53">
        <f t="shared" ca="1" si="6"/>
        <v>0.5</v>
      </c>
      <c r="E11" s="65"/>
      <c r="F11" s="55"/>
      <c r="G11" s="56" t="e">
        <f t="shared" ca="1" si="7"/>
        <v>#N/A</v>
      </c>
      <c r="H11" s="57" t="e">
        <f t="shared" ca="1" si="1"/>
        <v>#N/A</v>
      </c>
      <c r="I11" s="58" t="e">
        <f t="shared" ca="1" si="2"/>
        <v>#N/A</v>
      </c>
      <c r="J11" s="59" t="str">
        <f ca="1">IF(ISTEXT(VLOOKUP(A11,Table3[],4,FALSE)), VLOOKUP(A11,Table3[],4,FALSE),"")</f>
        <v/>
      </c>
      <c r="K11" s="59"/>
      <c r="L11" s="64" t="b">
        <f t="shared" ca="1" si="8"/>
        <v>0</v>
      </c>
      <c r="M11" s="64" t="b">
        <f t="shared" ca="1" si="9"/>
        <v>0</v>
      </c>
      <c r="N11" s="64" t="b">
        <f ca="1">IF(AND(N10="",M11=M9),N9,IF(AND(A11&lt;&gt;"",D11="",F11=""),IF(ISNA(C11),"",IF(L11=0,IF(M11&lt;&gt;M10,INT(MAX(N$5:N10))+1,INT(MAX(N$5:N10)))+0.5,IF(M11&lt;&gt;M10,INT(MAX(N$5:N10))+1,INT(MAX(N$5:N10)))))))</f>
        <v>0</v>
      </c>
      <c r="O11" s="62" t="str">
        <f t="shared" ca="1" si="10"/>
        <v/>
      </c>
      <c r="P11" s="62">
        <f t="shared" ca="1" si="11"/>
        <v>1</v>
      </c>
      <c r="Q11" s="62">
        <f t="shared" ca="1" si="12"/>
        <v>2</v>
      </c>
      <c r="R11" s="62" t="str">
        <f t="shared" ca="1" si="3"/>
        <v/>
      </c>
      <c r="S11" s="62" t="str">
        <f t="shared" ca="1" si="4"/>
        <v/>
      </c>
      <c r="T11" t="e">
        <f t="shared" ca="1" si="5"/>
        <v>#N/A</v>
      </c>
    </row>
    <row r="12" spans="1:39" ht="14.5" x14ac:dyDescent="0.35">
      <c r="A12" s="2">
        <f ca="1">CalcVisits!C28</f>
        <v>44522</v>
      </c>
      <c r="B12" s="21">
        <f ca="1">CalcVisits!I28</f>
        <v>0.5625</v>
      </c>
      <c r="C12" s="52">
        <f t="shared" ca="1" si="0"/>
        <v>0.5625</v>
      </c>
      <c r="D12" s="53">
        <f t="shared" ca="1" si="6"/>
        <v>0.5</v>
      </c>
      <c r="E12" s="65"/>
      <c r="F12" s="55"/>
      <c r="G12" s="56" t="e">
        <f t="shared" ca="1" si="7"/>
        <v>#N/A</v>
      </c>
      <c r="H12" s="57" t="e">
        <f t="shared" ca="1" si="1"/>
        <v>#N/A</v>
      </c>
      <c r="I12" s="58" t="e">
        <f t="shared" ca="1" si="2"/>
        <v>#N/A</v>
      </c>
      <c r="J12" s="59" t="str">
        <f ca="1">IF(ISTEXT(VLOOKUP(A12,Table3[],4,FALSE)), VLOOKUP(A12,Table3[],4,FALSE),"")</f>
        <v/>
      </c>
      <c r="K12" s="59"/>
      <c r="L12" s="64" t="b">
        <f t="shared" ca="1" si="8"/>
        <v>0</v>
      </c>
      <c r="M12" s="64" t="b">
        <f t="shared" ca="1" si="9"/>
        <v>0</v>
      </c>
      <c r="N12" s="64" t="b">
        <f ca="1">IF(AND(N11="",M12=M10),N10,IF(AND(A12&lt;&gt;"",D12="",F12=""),IF(ISNA(C12),"",IF(L12=0,IF(M12&lt;&gt;M11,INT(MAX(N$5:N11))+1,INT(MAX(N$5:N11)))+0.5,IF(M12&lt;&gt;M11,INT(MAX(N$5:N11))+1,INT(MAX(N$5:N11)))))))</f>
        <v>0</v>
      </c>
      <c r="O12" s="62" t="str">
        <f t="shared" ca="1" si="10"/>
        <v/>
      </c>
      <c r="P12" s="62">
        <f t="shared" ca="1" si="11"/>
        <v>2</v>
      </c>
      <c r="Q12" s="62">
        <f t="shared" ca="1" si="12"/>
        <v>1</v>
      </c>
      <c r="R12" s="62" t="str">
        <f t="shared" ca="1" si="3"/>
        <v/>
      </c>
      <c r="S12" s="62" t="str">
        <f t="shared" ca="1" si="4"/>
        <v/>
      </c>
      <c r="T12" t="e">
        <f t="shared" ca="1" si="5"/>
        <v>#N/A</v>
      </c>
    </row>
    <row r="13" spans="1:39" ht="14.5" x14ac:dyDescent="0.35">
      <c r="A13" s="2">
        <f ca="1">CalcVisits!C29</f>
        <v>44529</v>
      </c>
      <c r="B13" s="21">
        <f ca="1">CalcVisits!I29</f>
        <v>0.5</v>
      </c>
      <c r="C13" s="52">
        <f t="shared" ca="1" si="0"/>
        <v>0.5</v>
      </c>
      <c r="D13" s="53">
        <f t="shared" ca="1" si="6"/>
        <v>0.5</v>
      </c>
      <c r="E13" s="65"/>
      <c r="F13" s="55"/>
      <c r="G13" s="56" t="e">
        <f t="shared" ca="1" si="7"/>
        <v>#N/A</v>
      </c>
      <c r="H13" s="57" t="e">
        <f t="shared" ca="1" si="1"/>
        <v>#N/A</v>
      </c>
      <c r="I13" s="58" t="e">
        <f t="shared" ca="1" si="2"/>
        <v>#N/A</v>
      </c>
      <c r="J13" s="59" t="str">
        <f ca="1">IF(ISTEXT(VLOOKUP(A13,Table3[],4,FALSE)), VLOOKUP(A13,Table3[],4,FALSE),"")</f>
        <v>Test 3</v>
      </c>
      <c r="K13" s="59"/>
      <c r="L13" s="64" t="b">
        <f t="shared" ca="1" si="8"/>
        <v>0</v>
      </c>
      <c r="M13" s="64" t="b">
        <f t="shared" ca="1" si="9"/>
        <v>0</v>
      </c>
      <c r="N13" s="64" t="b">
        <f ca="1">IF(AND(N12="",M13=M11),N11,IF(AND(A13&lt;&gt;"",D13="",F13=""),IF(ISNA(C13),"",IF(L13=0,IF(M13&lt;&gt;M12,INT(MAX(N$5:N12))+1,INT(MAX(N$5:N12)))+0.5,IF(M13&lt;&gt;M12,INT(MAX(N$5:N12))+1,INT(MAX(N$5:N12)))))))</f>
        <v>0</v>
      </c>
      <c r="O13" s="62" t="str">
        <f t="shared" ca="1" si="10"/>
        <v/>
      </c>
      <c r="P13" s="62">
        <f t="shared" ca="1" si="11"/>
        <v>1</v>
      </c>
      <c r="Q13" s="62">
        <f t="shared" ca="1" si="12"/>
        <v>2</v>
      </c>
      <c r="R13" s="62" t="str">
        <f t="shared" ca="1" si="3"/>
        <v/>
      </c>
      <c r="S13" s="62" t="str">
        <f t="shared" ca="1" si="4"/>
        <v/>
      </c>
      <c r="T13">
        <f t="shared" ca="1" si="5"/>
        <v>0.5</v>
      </c>
    </row>
    <row r="14" spans="1:39" ht="14.5" x14ac:dyDescent="0.35">
      <c r="A14" s="2">
        <f ca="1">CalcVisits!C30</f>
        <v>44536</v>
      </c>
      <c r="B14" s="21">
        <f ca="1">CalcVisits!I30</f>
        <v>0.51851851851851849</v>
      </c>
      <c r="C14" s="52">
        <f t="shared" ca="1" si="0"/>
        <v>0.51851851851851849</v>
      </c>
      <c r="D14" s="53">
        <f t="shared" ca="1" si="6"/>
        <v>0.5</v>
      </c>
      <c r="E14" s="65"/>
      <c r="F14" s="55"/>
      <c r="G14" s="56" t="e">
        <f t="shared" ca="1" si="7"/>
        <v>#N/A</v>
      </c>
      <c r="H14" s="57" t="e">
        <f t="shared" ca="1" si="1"/>
        <v>#N/A</v>
      </c>
      <c r="I14" s="58" t="e">
        <f t="shared" ca="1" si="2"/>
        <v>#N/A</v>
      </c>
      <c r="J14" s="59" t="str">
        <f ca="1">IF(ISTEXT(VLOOKUP(A14,Table3[],4,FALSE)), VLOOKUP(A14,Table3[],4,FALSE),"")</f>
        <v/>
      </c>
      <c r="K14" s="59"/>
      <c r="L14" s="64" t="b">
        <f t="shared" ca="1" si="8"/>
        <v>0</v>
      </c>
      <c r="M14" s="64" t="b">
        <f t="shared" ca="1" si="9"/>
        <v>0</v>
      </c>
      <c r="N14" s="64" t="b">
        <f ca="1">IF(AND(N13="",M14=M12),N12,IF(AND(A14&lt;&gt;"",D14="",F14=""),IF(ISNA(C14),"",IF(L14=0,IF(M14&lt;&gt;M13,INT(MAX(N$5:N13))+1,INT(MAX(N$5:N13)))+0.5,IF(M14&lt;&gt;M13,INT(MAX(N$5:N13))+1,INT(MAX(N$5:N13)))))))</f>
        <v>0</v>
      </c>
      <c r="O14" s="62" t="str">
        <f t="shared" ca="1" si="10"/>
        <v/>
      </c>
      <c r="P14" s="62">
        <f t="shared" ca="1" si="11"/>
        <v>2</v>
      </c>
      <c r="Q14" s="62">
        <f t="shared" ca="1" si="12"/>
        <v>1</v>
      </c>
      <c r="R14" s="62" t="str">
        <f t="shared" ca="1" si="3"/>
        <v/>
      </c>
      <c r="S14" s="62" t="str">
        <f t="shared" ca="1" si="4"/>
        <v/>
      </c>
      <c r="T14" t="e">
        <f t="shared" ca="1" si="5"/>
        <v>#N/A</v>
      </c>
    </row>
    <row r="15" spans="1:39" ht="14.5" x14ac:dyDescent="0.35">
      <c r="A15" s="2">
        <f ca="1">CalcVisits!C31</f>
        <v>44543</v>
      </c>
      <c r="B15" s="21">
        <f ca="1">CalcVisits!I31</f>
        <v>0.55000000000000004</v>
      </c>
      <c r="C15" s="52">
        <f t="shared" ca="1" si="0"/>
        <v>0.55000000000000004</v>
      </c>
      <c r="D15" s="53">
        <f t="shared" ca="1" si="6"/>
        <v>0.5</v>
      </c>
      <c r="E15" s="65"/>
      <c r="F15" s="55"/>
      <c r="G15" s="56" t="e">
        <f t="shared" ca="1" si="7"/>
        <v>#N/A</v>
      </c>
      <c r="H15" s="57" t="e">
        <f t="shared" ca="1" si="1"/>
        <v>#N/A</v>
      </c>
      <c r="I15" s="58" t="e">
        <f t="shared" ca="1" si="2"/>
        <v>#N/A</v>
      </c>
      <c r="J15" s="59" t="str">
        <f ca="1">IF(ISTEXT(VLOOKUP(A15,Table3[],4,FALSE)), VLOOKUP(A15,Table3[],4,FALSE),"")</f>
        <v/>
      </c>
      <c r="K15" s="59"/>
      <c r="L15" s="64" t="b">
        <f t="shared" ca="1" si="8"/>
        <v>0</v>
      </c>
      <c r="M15" s="64" t="b">
        <f t="shared" ca="1" si="9"/>
        <v>0</v>
      </c>
      <c r="N15" s="64" t="b">
        <f ca="1">IF(AND(N14="",M15=M13),N13,IF(AND(A15&lt;&gt;"",D15="",F15=""),IF(ISNA(C15),"",IF(L15=0,IF(M15&lt;&gt;M14,INT(MAX(N$5:N14))+1,INT(MAX(N$5:N14)))+0.5,IF(M15&lt;&gt;M14,INT(MAX(N$5:N14))+1,INT(MAX(N$5:N14)))))))</f>
        <v>0</v>
      </c>
      <c r="O15" s="62" t="str">
        <f t="shared" ca="1" si="10"/>
        <v/>
      </c>
      <c r="P15" s="62">
        <f t="shared" ca="1" si="11"/>
        <v>3</v>
      </c>
      <c r="Q15" s="62">
        <f t="shared" ca="1" si="12"/>
        <v>1</v>
      </c>
      <c r="R15" s="62" t="str">
        <f t="shared" ca="1" si="3"/>
        <v/>
      </c>
      <c r="S15" s="62" t="str">
        <f t="shared" ca="1" si="4"/>
        <v/>
      </c>
      <c r="T15" t="e">
        <f t="shared" ca="1" si="5"/>
        <v>#N/A</v>
      </c>
    </row>
    <row r="16" spans="1:39" ht="14.5" x14ac:dyDescent="0.35">
      <c r="A16" s="2" t="str">
        <f ca="1">CalcVisits!C32</f>
        <v/>
      </c>
      <c r="B16" s="21" t="str">
        <f ca="1">CalcVisits!I32</f>
        <v/>
      </c>
      <c r="C16" s="52" t="e">
        <f t="shared" ca="1" si="0"/>
        <v>#N/A</v>
      </c>
      <c r="D16" s="53">
        <f t="shared" ca="1" si="6"/>
        <v>0.5</v>
      </c>
      <c r="E16" s="65">
        <f t="shared" ca="1" si="6"/>
        <v>0.5</v>
      </c>
      <c r="F16" s="55"/>
      <c r="G16" s="56" t="e">
        <f t="shared" ca="1" si="7"/>
        <v>#N/A</v>
      </c>
      <c r="H16" s="57" t="e">
        <f t="shared" ca="1" si="1"/>
        <v>#N/A</v>
      </c>
      <c r="I16" s="58" t="e">
        <f ca="1">IF(AND(D16="",F16="",OR(ISNUMBER(G15),ISNUMBER(G17))),IF(L16=0,C16,#N/A),#N/A)</f>
        <v>#N/A</v>
      </c>
      <c r="J16" s="59" t="str">
        <f ca="1">IF(ISTEXT(VLOOKUP(A16,Table3[],4,FALSE)), VLOOKUP(A16,Table3[],4,FALSE),"")</f>
        <v/>
      </c>
      <c r="K16" s="59"/>
      <c r="L16" s="64" t="str">
        <f t="shared" ca="1" si="8"/>
        <v/>
      </c>
      <c r="M16" s="64" t="str">
        <f t="shared" ca="1" si="9"/>
        <v/>
      </c>
      <c r="N16" s="64" t="b">
        <f ca="1">IF(AND(N15="",M16=M14),N14,IF(AND(A16&lt;&gt;"",D16="",F16=""),IF(ISNA(C16),"",IF(L16=0,IF(M16&lt;&gt;M15,INT(MAX(N$5:N15))+1,INT(MAX(N$5:N15)))+0.5,IF(M16&lt;&gt;M15,INT(MAX(N$5:N15))+1,INT(MAX(N$5:N15)))))))</f>
        <v>0</v>
      </c>
      <c r="O16" s="62" t="str">
        <f t="shared" ca="1" si="10"/>
        <v/>
      </c>
      <c r="P16" s="62">
        <f t="shared" ca="1" si="11"/>
        <v>1</v>
      </c>
      <c r="Q16" s="62">
        <f t="shared" ca="1" si="12"/>
        <v>1</v>
      </c>
      <c r="R16" s="62" t="str">
        <f t="shared" ca="1" si="3"/>
        <v/>
      </c>
      <c r="S16" s="62" t="str">
        <f t="shared" ca="1" si="4"/>
        <v/>
      </c>
      <c r="T16" t="e">
        <f t="shared" ca="1" si="5"/>
        <v>#N/A</v>
      </c>
    </row>
    <row r="17" spans="1:20" ht="14.5" x14ac:dyDescent="0.35">
      <c r="A17" s="2" t="str">
        <f ca="1">CalcVisits!C33</f>
        <v/>
      </c>
      <c r="B17" s="21" t="str">
        <f ca="1">CalcVisits!I33</f>
        <v/>
      </c>
      <c r="C17" s="52" t="e">
        <f t="shared" ca="1" si="0"/>
        <v>#N/A</v>
      </c>
      <c r="D17" s="66"/>
      <c r="E17" s="65">
        <f t="shared" ca="1" si="6"/>
        <v>0.5</v>
      </c>
      <c r="F17" s="55"/>
      <c r="G17" s="56" t="e">
        <f t="shared" ca="1" si="7"/>
        <v>#N/A</v>
      </c>
      <c r="H17" s="57" t="e">
        <f t="shared" ca="1" si="1"/>
        <v>#N/A</v>
      </c>
      <c r="I17" s="58" t="e">
        <f t="shared" ca="1" si="2"/>
        <v>#N/A</v>
      </c>
      <c r="J17" s="59" t="str">
        <f ca="1">IF(ISTEXT(VLOOKUP(A17,Table3[],4,FALSE)), VLOOKUP(A17,Table3[],4,FALSE),"")</f>
        <v/>
      </c>
      <c r="K17" s="59"/>
      <c r="L17" s="64" t="str">
        <f t="shared" ca="1" si="8"/>
        <v/>
      </c>
      <c r="M17" s="64" t="str">
        <f t="shared" ca="1" si="9"/>
        <v/>
      </c>
      <c r="N17" s="64" t="b">
        <f ca="1">IF(AND(N16="",M17=M15),N15,IF(AND(A17&lt;&gt;"",D17="",F17=""),IF(ISNA(C17),"",IF(L17=0,IF(M17&lt;&gt;M16,INT(MAX(N$5:N16))+1,INT(MAX(N$5:N16)))+0.5,IF(M17&lt;&gt;M16,INT(MAX(N$5:N16))+1,INT(MAX(N$5:N16)))))))</f>
        <v>0</v>
      </c>
      <c r="O17" s="62" t="str">
        <f t="shared" ca="1" si="10"/>
        <v/>
      </c>
      <c r="P17" s="62">
        <f t="shared" ca="1" si="11"/>
        <v>1</v>
      </c>
      <c r="Q17" s="62">
        <f t="shared" ca="1" si="12"/>
        <v>1</v>
      </c>
      <c r="R17" s="62" t="str">
        <f t="shared" ca="1" si="3"/>
        <v/>
      </c>
      <c r="S17" s="62" t="str">
        <f t="shared" ca="1" si="4"/>
        <v/>
      </c>
      <c r="T17" t="e">
        <f t="shared" ca="1" si="5"/>
        <v>#N/A</v>
      </c>
    </row>
    <row r="18" spans="1:20" ht="14.5" x14ac:dyDescent="0.35">
      <c r="A18" s="2" t="str">
        <f ca="1">CalcVisits!C34</f>
        <v/>
      </c>
      <c r="B18" s="21" t="str">
        <f ca="1">CalcVisits!I34</f>
        <v/>
      </c>
      <c r="C18" s="52" t="e">
        <f t="shared" ca="1" si="0"/>
        <v>#N/A</v>
      </c>
      <c r="D18" s="66"/>
      <c r="E18" s="65">
        <f t="shared" ca="1" si="6"/>
        <v>0.5</v>
      </c>
      <c r="F18" s="55"/>
      <c r="G18" s="56" t="e">
        <f t="shared" ca="1" si="7"/>
        <v>#N/A</v>
      </c>
      <c r="H18" s="57" t="e">
        <f t="shared" ca="1" si="1"/>
        <v>#N/A</v>
      </c>
      <c r="I18" s="58" t="e">
        <f t="shared" ca="1" si="2"/>
        <v>#N/A</v>
      </c>
      <c r="J18" s="59" t="str">
        <f ca="1">IF(ISTEXT(VLOOKUP(A18,Table3[],4,FALSE)), VLOOKUP(A18,Table3[],4,FALSE),"")</f>
        <v/>
      </c>
      <c r="K18" s="59"/>
      <c r="L18" s="64" t="str">
        <f t="shared" ca="1" si="8"/>
        <v/>
      </c>
      <c r="M18" s="64" t="str">
        <f t="shared" ca="1" si="9"/>
        <v/>
      </c>
      <c r="N18" s="64" t="b">
        <f ca="1">IF(AND(N17="",M18=M16),N16,IF(AND(A18&lt;&gt;"",D18="",F18=""),IF(ISNA(C18),"",IF(L18=0,IF(M18&lt;&gt;M17,INT(MAX(N$5:N17))+1,INT(MAX(N$5:N17)))+0.5,IF(M18&lt;&gt;M17,INT(MAX(N$5:N17))+1,INT(MAX(N$5:N17)))))))</f>
        <v>0</v>
      </c>
      <c r="O18" s="62" t="str">
        <f t="shared" ca="1" si="10"/>
        <v/>
      </c>
      <c r="P18" s="62">
        <f t="shared" ca="1" si="11"/>
        <v>1</v>
      </c>
      <c r="Q18" s="62">
        <f t="shared" ca="1" si="12"/>
        <v>1</v>
      </c>
      <c r="R18" s="62" t="str">
        <f t="shared" ca="1" si="3"/>
        <v/>
      </c>
      <c r="S18" s="62" t="str">
        <f t="shared" ca="1" si="4"/>
        <v/>
      </c>
      <c r="T18" t="e">
        <f t="shared" ca="1" si="5"/>
        <v>#N/A</v>
      </c>
    </row>
    <row r="19" spans="1:20" ht="14.5" x14ac:dyDescent="0.35">
      <c r="A19" s="2" t="str">
        <f ca="1">CalcVisits!C35</f>
        <v/>
      </c>
      <c r="B19" s="21" t="str">
        <f ca="1">CalcVisits!I35</f>
        <v/>
      </c>
      <c r="C19" s="52" t="e">
        <f t="shared" ca="1" si="0"/>
        <v>#N/A</v>
      </c>
      <c r="D19" s="66"/>
      <c r="E19" s="65">
        <f t="shared" ca="1" si="6"/>
        <v>0.5</v>
      </c>
      <c r="F19" s="55"/>
      <c r="G19" s="56" t="e">
        <f t="shared" ca="1" si="7"/>
        <v>#N/A</v>
      </c>
      <c r="H19" s="57" t="e">
        <f t="shared" ca="1" si="1"/>
        <v>#N/A</v>
      </c>
      <c r="I19" s="58" t="e">
        <f t="shared" ca="1" si="2"/>
        <v>#N/A</v>
      </c>
      <c r="J19" s="59" t="str">
        <f ca="1">IF(ISTEXT(VLOOKUP(A19,Table3[],4,FALSE)), VLOOKUP(A19,Table3[],4,FALSE),"")</f>
        <v/>
      </c>
      <c r="K19" s="59"/>
      <c r="L19" s="64" t="str">
        <f t="shared" ca="1" si="8"/>
        <v/>
      </c>
      <c r="M19" s="64" t="str">
        <f t="shared" ca="1" si="9"/>
        <v/>
      </c>
      <c r="N19" s="64" t="b">
        <f ca="1">IF(AND(N18="",M19=M17),N17,IF(AND(A19&lt;&gt;"",D19="",F19=""),IF(ISNA(C19),"",IF(L19=0,IF(M19&lt;&gt;M18,INT(MAX(N$5:N18))+1,INT(MAX(N$5:N18)))+0.5,IF(M19&lt;&gt;M18,INT(MAX(N$5:N18))+1,INT(MAX(N$5:N18)))))))</f>
        <v>0</v>
      </c>
      <c r="O19" s="62" t="str">
        <f t="shared" ca="1" si="10"/>
        <v/>
      </c>
      <c r="P19" s="62">
        <f t="shared" ca="1" si="11"/>
        <v>1</v>
      </c>
      <c r="Q19" s="62">
        <f t="shared" ca="1" si="12"/>
        <v>1</v>
      </c>
      <c r="R19" s="62" t="str">
        <f t="shared" ca="1" si="3"/>
        <v/>
      </c>
      <c r="S19" s="62" t="str">
        <f t="shared" ca="1" si="4"/>
        <v/>
      </c>
      <c r="T19" t="e">
        <f t="shared" ca="1" si="5"/>
        <v>#N/A</v>
      </c>
    </row>
    <row r="20" spans="1:20" ht="14.5" x14ac:dyDescent="0.35">
      <c r="A20" s="2" t="str">
        <f ca="1">CalcVisits!C36</f>
        <v/>
      </c>
      <c r="B20" s="21" t="str">
        <f ca="1">CalcVisits!I36</f>
        <v/>
      </c>
      <c r="C20" s="52" t="e">
        <f t="shared" ca="1" si="0"/>
        <v>#N/A</v>
      </c>
      <c r="D20" s="66"/>
      <c r="E20" s="65">
        <f t="shared" ca="1" si="6"/>
        <v>0.5</v>
      </c>
      <c r="F20" s="55"/>
      <c r="G20" s="56" t="e">
        <f t="shared" ca="1" si="7"/>
        <v>#N/A</v>
      </c>
      <c r="H20" s="57" t="e">
        <f t="shared" ca="1" si="1"/>
        <v>#N/A</v>
      </c>
      <c r="I20" s="58" t="e">
        <f t="shared" ca="1" si="2"/>
        <v>#N/A</v>
      </c>
      <c r="J20" s="59" t="str">
        <f ca="1">IF(ISTEXT(VLOOKUP(A20,Table3[],4,FALSE)), VLOOKUP(A20,Table3[],4,FALSE),"")</f>
        <v/>
      </c>
      <c r="K20" s="59"/>
      <c r="L20" s="64" t="str">
        <f t="shared" ca="1" si="8"/>
        <v/>
      </c>
      <c r="M20" s="64" t="str">
        <f t="shared" ca="1" si="9"/>
        <v/>
      </c>
      <c r="N20" s="64" t="b">
        <f ca="1">IF(AND(N19="",M20=M18),N18,IF(AND(A20&lt;&gt;"",D20="",F20=""),IF(ISNA(C20),"",IF(L20=0,IF(M20&lt;&gt;M19,INT(MAX(N$5:N19))+1,INT(MAX(N$5:N19)))+0.5,IF(M20&lt;&gt;M19,INT(MAX(N$5:N19))+1,INT(MAX(N$5:N19)))))))</f>
        <v>0</v>
      </c>
      <c r="O20" s="62" t="str">
        <f t="shared" ca="1" si="10"/>
        <v/>
      </c>
      <c r="P20" s="62">
        <f t="shared" ca="1" si="11"/>
        <v>1</v>
      </c>
      <c r="Q20" s="62">
        <f t="shared" ca="1" si="12"/>
        <v>1</v>
      </c>
      <c r="R20" s="62" t="str">
        <f t="shared" ca="1" si="3"/>
        <v/>
      </c>
      <c r="S20" s="62" t="str">
        <f t="shared" ca="1" si="4"/>
        <v/>
      </c>
      <c r="T20" t="e">
        <f t="shared" ca="1" si="5"/>
        <v>#N/A</v>
      </c>
    </row>
    <row r="21" spans="1:20" ht="14.5" x14ac:dyDescent="0.35">
      <c r="A21" s="2" t="str">
        <f ca="1">CalcVisits!C37</f>
        <v/>
      </c>
      <c r="B21" s="21" t="str">
        <f ca="1">CalcVisits!I37</f>
        <v/>
      </c>
      <c r="C21" s="52" t="e">
        <f t="shared" ca="1" si="0"/>
        <v>#N/A</v>
      </c>
      <c r="D21" s="66"/>
      <c r="E21" s="65">
        <f t="shared" ca="1" si="6"/>
        <v>0.5</v>
      </c>
      <c r="F21" s="55"/>
      <c r="G21" s="56" t="e">
        <f t="shared" ca="1" si="7"/>
        <v>#N/A</v>
      </c>
      <c r="H21" s="57" t="e">
        <f t="shared" ca="1" si="1"/>
        <v>#N/A</v>
      </c>
      <c r="I21" s="58" t="e">
        <f t="shared" ca="1" si="2"/>
        <v>#N/A</v>
      </c>
      <c r="J21" s="59" t="str">
        <f ca="1">IF(ISTEXT(VLOOKUP(A21,Table3[],4,FALSE)), VLOOKUP(A21,Table3[],4,FALSE),"")</f>
        <v/>
      </c>
      <c r="K21" s="59"/>
      <c r="L21" s="64" t="str">
        <f t="shared" ca="1" si="8"/>
        <v/>
      </c>
      <c r="M21" s="64" t="str">
        <f t="shared" ca="1" si="9"/>
        <v/>
      </c>
      <c r="N21" s="64" t="b">
        <f ca="1">IF(AND(N20="",M21=M19),N19,IF(AND(A21&lt;&gt;"",D21="",F21=""),IF(ISNA(C21),"",IF(L21=0,IF(M21&lt;&gt;M20,INT(MAX(N$5:N20))+1,INT(MAX(N$5:N20)))+0.5,IF(M21&lt;&gt;M20,INT(MAX(N$5:N20))+1,INT(MAX(N$5:N20)))))))</f>
        <v>0</v>
      </c>
      <c r="O21" s="62" t="str">
        <f t="shared" ca="1" si="10"/>
        <v/>
      </c>
      <c r="P21" s="62">
        <f t="shared" ca="1" si="11"/>
        <v>1</v>
      </c>
      <c r="Q21" s="62">
        <f t="shared" ca="1" si="12"/>
        <v>1</v>
      </c>
      <c r="R21" s="62" t="str">
        <f t="shared" ca="1" si="3"/>
        <v/>
      </c>
      <c r="S21" s="62" t="str">
        <f t="shared" ca="1" si="4"/>
        <v/>
      </c>
      <c r="T21" t="e">
        <f t="shared" ca="1" si="5"/>
        <v>#N/A</v>
      </c>
    </row>
    <row r="22" spans="1:20" ht="14.5" x14ac:dyDescent="0.35">
      <c r="A22" s="2" t="str">
        <f ca="1">CalcVisits!C38</f>
        <v/>
      </c>
      <c r="B22" s="21" t="str">
        <f ca="1">CalcVisits!I38</f>
        <v/>
      </c>
      <c r="C22" s="52" t="e">
        <f t="shared" ca="1" si="0"/>
        <v>#N/A</v>
      </c>
      <c r="D22" s="66"/>
      <c r="E22" s="65">
        <f t="shared" ca="1" si="6"/>
        <v>0.5</v>
      </c>
      <c r="F22" s="55"/>
      <c r="G22" s="56" t="e">
        <f t="shared" ca="1" si="7"/>
        <v>#N/A</v>
      </c>
      <c r="H22" s="57" t="e">
        <f t="shared" ca="1" si="1"/>
        <v>#N/A</v>
      </c>
      <c r="I22" s="58" t="e">
        <f t="shared" ca="1" si="2"/>
        <v>#N/A</v>
      </c>
      <c r="J22" s="59" t="str">
        <f ca="1">IF(ISTEXT(VLOOKUP(A22,Table3[],4,FALSE)), VLOOKUP(A22,Table3[],4,FALSE),"")</f>
        <v/>
      </c>
      <c r="K22" s="59"/>
      <c r="L22" s="64" t="str">
        <f t="shared" ca="1" si="8"/>
        <v/>
      </c>
      <c r="M22" s="64" t="str">
        <f t="shared" ca="1" si="9"/>
        <v/>
      </c>
      <c r="N22" s="64" t="b">
        <f ca="1">IF(AND(N21="",M22=M20),N20,IF(AND(A22&lt;&gt;"",D22="",F22=""),IF(ISNA(C22),"",IF(L22=0,IF(M22&lt;&gt;M21,INT(MAX(N$5:N21))+1,INT(MAX(N$5:N21)))+0.5,IF(M22&lt;&gt;M21,INT(MAX(N$5:N21))+1,INT(MAX(N$5:N21)))))))</f>
        <v>0</v>
      </c>
      <c r="O22" s="62" t="str">
        <f t="shared" ca="1" si="10"/>
        <v/>
      </c>
      <c r="P22" s="62">
        <f t="shared" ca="1" si="11"/>
        <v>1</v>
      </c>
      <c r="Q22" s="62">
        <f t="shared" ca="1" si="12"/>
        <v>1</v>
      </c>
      <c r="R22" s="62" t="str">
        <f t="shared" ca="1" si="3"/>
        <v/>
      </c>
      <c r="S22" s="62" t="str">
        <f t="shared" ca="1" si="4"/>
        <v/>
      </c>
      <c r="T22" t="e">
        <f t="shared" ca="1" si="5"/>
        <v>#N/A</v>
      </c>
    </row>
    <row r="23" spans="1:20" ht="14.5" x14ac:dyDescent="0.35">
      <c r="A23" s="2" t="str">
        <f ca="1">CalcVisits!C39</f>
        <v/>
      </c>
      <c r="B23" s="21" t="str">
        <f ca="1">CalcVisits!I39</f>
        <v/>
      </c>
      <c r="C23" s="52" t="e">
        <f t="shared" ca="1" si="0"/>
        <v>#N/A</v>
      </c>
      <c r="D23" s="66"/>
      <c r="E23" s="65">
        <f t="shared" ref="E23:E86" ca="1" si="13">MEDIAN($C$5:$C$10)</f>
        <v>0.5</v>
      </c>
      <c r="F23" s="55"/>
      <c r="G23" s="56" t="e">
        <f t="shared" ca="1" si="7"/>
        <v>#N/A</v>
      </c>
      <c r="H23" s="57" t="e">
        <f t="shared" ca="1" si="1"/>
        <v>#N/A</v>
      </c>
      <c r="I23" s="58" t="e">
        <f t="shared" ca="1" si="2"/>
        <v>#N/A</v>
      </c>
      <c r="J23" s="59" t="str">
        <f ca="1">IF(ISTEXT(VLOOKUP(A23,Table3[],4,FALSE)), VLOOKUP(A23,Table3[],4,FALSE),"")</f>
        <v/>
      </c>
      <c r="K23" s="59"/>
      <c r="L23" s="64" t="str">
        <f t="shared" ca="1" si="8"/>
        <v/>
      </c>
      <c r="M23" s="64" t="str">
        <f t="shared" ca="1" si="9"/>
        <v/>
      </c>
      <c r="N23" s="64" t="b">
        <f ca="1">IF(AND(N22="",M23=M21),N21,IF(AND(A23&lt;&gt;"",D23="",F23=""),IF(ISNA(C23),"",IF(L23=0,IF(M23&lt;&gt;M22,INT(MAX(N$5:N22))+1,INT(MAX(N$5:N22)))+0.5,IF(M23&lt;&gt;M22,INT(MAX(N$5:N22))+1,INT(MAX(N$5:N22)))))))</f>
        <v>0</v>
      </c>
      <c r="O23" s="62" t="str">
        <f t="shared" ca="1" si="10"/>
        <v/>
      </c>
      <c r="P23" s="62">
        <f t="shared" ca="1" si="11"/>
        <v>1</v>
      </c>
      <c r="Q23" s="62">
        <f t="shared" ca="1" si="12"/>
        <v>1</v>
      </c>
      <c r="R23" s="62" t="str">
        <f t="shared" ca="1" si="3"/>
        <v/>
      </c>
      <c r="S23" s="62" t="str">
        <f t="shared" ca="1" si="4"/>
        <v/>
      </c>
      <c r="T23" t="e">
        <f t="shared" ca="1" si="5"/>
        <v>#N/A</v>
      </c>
    </row>
    <row r="24" spans="1:20" ht="14.5" x14ac:dyDescent="0.35">
      <c r="A24" s="2" t="str">
        <f ca="1">CalcVisits!C40</f>
        <v/>
      </c>
      <c r="B24" s="21" t="str">
        <f ca="1">CalcVisits!I40</f>
        <v/>
      </c>
      <c r="C24" s="52" t="e">
        <f t="shared" ca="1" si="0"/>
        <v>#N/A</v>
      </c>
      <c r="D24" s="66"/>
      <c r="E24" s="65">
        <f t="shared" ca="1" si="13"/>
        <v>0.5</v>
      </c>
      <c r="F24" s="55"/>
      <c r="G24" s="56" t="e">
        <f t="shared" ca="1" si="7"/>
        <v>#N/A</v>
      </c>
      <c r="H24" s="57" t="e">
        <f t="shared" ca="1" si="1"/>
        <v>#N/A</v>
      </c>
      <c r="I24" s="58" t="e">
        <f t="shared" ca="1" si="2"/>
        <v>#N/A</v>
      </c>
      <c r="J24" s="59" t="str">
        <f ca="1">IF(ISTEXT(VLOOKUP(A24,Table3[],4,FALSE)), VLOOKUP(A24,Table3[],4,FALSE),"")</f>
        <v/>
      </c>
      <c r="K24" s="59"/>
      <c r="L24" s="64" t="str">
        <f t="shared" ca="1" si="8"/>
        <v/>
      </c>
      <c r="M24" s="64" t="str">
        <f t="shared" ca="1" si="9"/>
        <v/>
      </c>
      <c r="N24" s="64" t="b">
        <f ca="1">IF(AND(N23="",M24=M22),N22,IF(AND(A24&lt;&gt;"",D24="",F24=""),IF(ISNA(C24),"",IF(L24=0,IF(M24&lt;&gt;M23,INT(MAX(N$5:N23))+1,INT(MAX(N$5:N23)))+0.5,IF(M24&lt;&gt;M23,INT(MAX(N$5:N23))+1,INT(MAX(N$5:N23)))))))</f>
        <v>0</v>
      </c>
      <c r="O24" s="62" t="str">
        <f t="shared" ca="1" si="10"/>
        <v/>
      </c>
      <c r="P24" s="62">
        <f t="shared" ca="1" si="11"/>
        <v>1</v>
      </c>
      <c r="Q24" s="62">
        <f t="shared" ca="1" si="12"/>
        <v>1</v>
      </c>
      <c r="R24" s="62" t="str">
        <f t="shared" ca="1" si="3"/>
        <v/>
      </c>
      <c r="S24" s="62" t="str">
        <f t="shared" ca="1" si="4"/>
        <v/>
      </c>
      <c r="T24" t="e">
        <f t="shared" ca="1" si="5"/>
        <v>#N/A</v>
      </c>
    </row>
    <row r="25" spans="1:20" ht="14.5" x14ac:dyDescent="0.35">
      <c r="A25" s="2" t="str">
        <f ca="1">CalcVisits!C41</f>
        <v/>
      </c>
      <c r="B25" s="21" t="str">
        <f ca="1">CalcVisits!I41</f>
        <v/>
      </c>
      <c r="C25" s="52" t="e">
        <f t="shared" ca="1" si="0"/>
        <v>#N/A</v>
      </c>
      <c r="D25" s="66"/>
      <c r="E25" s="65">
        <f t="shared" ca="1" si="13"/>
        <v>0.5</v>
      </c>
      <c r="F25" s="55"/>
      <c r="G25" s="56" t="e">
        <f t="shared" ca="1" si="7"/>
        <v>#N/A</v>
      </c>
      <c r="H25" s="57" t="e">
        <f t="shared" ca="1" si="1"/>
        <v>#N/A</v>
      </c>
      <c r="I25" s="58" t="e">
        <f ca="1">IF(AND(D25="",F25="",OR(ISNUMBER(G24),ISNUMBER(G26))),IF(L25=0,C25,#N/A),#N/A)</f>
        <v>#N/A</v>
      </c>
      <c r="J25" s="59" t="str">
        <f ca="1">IF(ISTEXT(VLOOKUP(A25,Table3[],4,FALSE)), VLOOKUP(A25,Table3[],4,FALSE),"")</f>
        <v/>
      </c>
      <c r="K25" s="59"/>
      <c r="L25" s="64" t="str">
        <f t="shared" ca="1" si="8"/>
        <v/>
      </c>
      <c r="M25" s="64" t="str">
        <f t="shared" ca="1" si="9"/>
        <v/>
      </c>
      <c r="N25" s="64" t="b">
        <f ca="1">IF(AND(N24="",M25=M23),N23,IF(AND(A25&lt;&gt;"",D25="",F25=""),IF(ISNA(C25),"",IF(L25=0,IF(M25&lt;&gt;M24,INT(MAX(N$5:N24))+1,INT(MAX(N$5:N24)))+0.5,IF(M25&lt;&gt;M24,INT(MAX(N$5:N24))+1,INT(MAX(N$5:N24)))))))</f>
        <v>0</v>
      </c>
      <c r="O25" s="62" t="str">
        <f t="shared" ca="1" si="10"/>
        <v/>
      </c>
      <c r="P25" s="62">
        <f t="shared" ca="1" si="11"/>
        <v>1</v>
      </c>
      <c r="Q25" s="62">
        <f t="shared" ca="1" si="12"/>
        <v>1</v>
      </c>
      <c r="R25" s="62" t="str">
        <f t="shared" ca="1" si="3"/>
        <v/>
      </c>
      <c r="S25" s="62" t="str">
        <f t="shared" ca="1" si="4"/>
        <v/>
      </c>
      <c r="T25" t="e">
        <f t="shared" ca="1" si="5"/>
        <v>#N/A</v>
      </c>
    </row>
    <row r="26" spans="1:20" ht="14.5" x14ac:dyDescent="0.35">
      <c r="A26" s="2" t="str">
        <f ca="1">CalcVisits!C42</f>
        <v/>
      </c>
      <c r="B26" s="21" t="str">
        <f ca="1">CalcVisits!I42</f>
        <v/>
      </c>
      <c r="C26" s="52" t="e">
        <f t="shared" ca="1" si="0"/>
        <v>#N/A</v>
      </c>
      <c r="D26" s="66"/>
      <c r="E26" s="65">
        <f t="shared" ca="1" si="13"/>
        <v>0.5</v>
      </c>
      <c r="F26" s="55"/>
      <c r="G26" s="56" t="e">
        <f t="shared" ca="1" si="7"/>
        <v>#N/A</v>
      </c>
      <c r="H26" s="57" t="e">
        <f t="shared" ca="1" si="1"/>
        <v>#N/A</v>
      </c>
      <c r="I26" s="58" t="e">
        <f t="shared" ca="1" si="2"/>
        <v>#N/A</v>
      </c>
      <c r="J26" s="59" t="str">
        <f ca="1">IF(ISTEXT(VLOOKUP(A26,Table3[],4,FALSE)), VLOOKUP(A26,Table3[],4,FALSE),"")</f>
        <v/>
      </c>
      <c r="K26" s="68"/>
      <c r="L26" s="64" t="str">
        <f t="shared" ca="1" si="8"/>
        <v/>
      </c>
      <c r="M26" s="64" t="str">
        <f t="shared" ca="1" si="9"/>
        <v/>
      </c>
      <c r="N26" s="64" t="b">
        <f ca="1">IF(AND(N25="",M26=M24),N24,IF(AND(A26&lt;&gt;"",D26="",F26=""),IF(ISNA(C26),"",IF(L26=0,IF(M26&lt;&gt;M25,INT(MAX(N$5:N25))+1,INT(MAX(N$5:N25)))+0.5,IF(M26&lt;&gt;M25,INT(MAX(N$5:N25))+1,INT(MAX(N$5:N25)))))))</f>
        <v>0</v>
      </c>
      <c r="O26" s="62" t="str">
        <f t="shared" ca="1" si="10"/>
        <v/>
      </c>
      <c r="P26" s="62">
        <f t="shared" ca="1" si="11"/>
        <v>1</v>
      </c>
      <c r="Q26" s="62">
        <f t="shared" ca="1" si="12"/>
        <v>1</v>
      </c>
      <c r="R26" s="62" t="str">
        <f t="shared" ca="1" si="3"/>
        <v/>
      </c>
      <c r="S26" s="62" t="str">
        <f t="shared" ca="1" si="4"/>
        <v/>
      </c>
      <c r="T26" t="e">
        <f t="shared" ca="1" si="5"/>
        <v>#N/A</v>
      </c>
    </row>
    <row r="27" spans="1:20" ht="14.5" x14ac:dyDescent="0.35">
      <c r="A27" s="2" t="str">
        <f ca="1">CalcVisits!C43</f>
        <v/>
      </c>
      <c r="B27" s="21" t="str">
        <f ca="1">CalcVisits!I43</f>
        <v/>
      </c>
      <c r="C27" s="52" t="e">
        <f t="shared" ca="1" si="0"/>
        <v>#N/A</v>
      </c>
      <c r="D27" s="66"/>
      <c r="E27" s="65">
        <f t="shared" ca="1" si="13"/>
        <v>0.5</v>
      </c>
      <c r="F27" s="55"/>
      <c r="G27" s="56" t="e">
        <f t="shared" ca="1" si="7"/>
        <v>#N/A</v>
      </c>
      <c r="H27" s="57" t="e">
        <f t="shared" ca="1" si="1"/>
        <v>#N/A</v>
      </c>
      <c r="I27" s="58" t="e">
        <f t="shared" ca="1" si="2"/>
        <v>#N/A</v>
      </c>
      <c r="J27" s="59" t="str">
        <f ca="1">IF(ISTEXT(VLOOKUP(A27,Table3[],4,FALSE)), VLOOKUP(A27,Table3[],4,FALSE),"")</f>
        <v/>
      </c>
      <c r="K27" s="68"/>
      <c r="L27" s="64" t="str">
        <f t="shared" ca="1" si="8"/>
        <v/>
      </c>
      <c r="M27" s="64" t="str">
        <f t="shared" ca="1" si="9"/>
        <v/>
      </c>
      <c r="N27" s="64" t="b">
        <f ca="1">IF(AND(N26="",M27=M25),N25,IF(AND(A27&lt;&gt;"",D27="",F27=""),IF(ISNA(C27),"",IF(L27=0,IF(M27&lt;&gt;M26,INT(MAX(N$5:N26))+1,INT(MAX(N$5:N26)))+0.5,IF(M27&lt;&gt;M26,INT(MAX(N$5:N26))+1,INT(MAX(N$5:N26)))))))</f>
        <v>0</v>
      </c>
      <c r="O27" s="62" t="str">
        <f t="shared" ca="1" si="10"/>
        <v/>
      </c>
      <c r="P27" s="62">
        <f t="shared" ca="1" si="11"/>
        <v>1</v>
      </c>
      <c r="Q27" s="62">
        <f t="shared" ca="1" si="12"/>
        <v>1</v>
      </c>
      <c r="R27" s="62" t="str">
        <f t="shared" ca="1" si="3"/>
        <v/>
      </c>
      <c r="S27" s="62" t="str">
        <f t="shared" ca="1" si="4"/>
        <v/>
      </c>
      <c r="T27" t="e">
        <f t="shared" ca="1" si="5"/>
        <v>#N/A</v>
      </c>
    </row>
    <row r="28" spans="1:20" ht="14.5" x14ac:dyDescent="0.35">
      <c r="A28" s="2" t="str">
        <f ca="1">CalcVisits!C44</f>
        <v/>
      </c>
      <c r="B28" s="21" t="str">
        <f ca="1">CalcVisits!I44</f>
        <v/>
      </c>
      <c r="C28" s="52" t="e">
        <f t="shared" ca="1" si="0"/>
        <v>#N/A</v>
      </c>
      <c r="D28" s="66"/>
      <c r="E28" s="65">
        <f t="shared" ca="1" si="13"/>
        <v>0.5</v>
      </c>
      <c r="F28" s="55"/>
      <c r="G28" s="56" t="e">
        <f t="shared" ca="1" si="7"/>
        <v>#N/A</v>
      </c>
      <c r="H28" s="57" t="e">
        <f t="shared" ca="1" si="1"/>
        <v>#N/A</v>
      </c>
      <c r="I28" s="58" t="e">
        <f t="shared" ca="1" si="2"/>
        <v>#N/A</v>
      </c>
      <c r="J28" s="59" t="str">
        <f ca="1">IF(ISTEXT(VLOOKUP(A28,Table3[],4,FALSE)), VLOOKUP(A28,Table3[],4,FALSE),"")</f>
        <v/>
      </c>
      <c r="K28" s="68"/>
      <c r="L28" s="64" t="str">
        <f t="shared" ca="1" si="8"/>
        <v/>
      </c>
      <c r="M28" s="64" t="str">
        <f t="shared" ca="1" si="9"/>
        <v/>
      </c>
      <c r="N28" s="64" t="b">
        <f ca="1">IF(AND(N27="",M28=M26),N26,IF(AND(A28&lt;&gt;"",D28="",F28=""),IF(ISNA(C28),"",IF(L28=0,IF(M28&lt;&gt;M27,INT(MAX(N$5:N27))+1,INT(MAX(N$5:N27)))+0.5,IF(M28&lt;&gt;M27,INT(MAX(N$5:N27))+1,INT(MAX(N$5:N27)))))))</f>
        <v>0</v>
      </c>
      <c r="O28" s="62" t="str">
        <f t="shared" ca="1" si="10"/>
        <v/>
      </c>
      <c r="P28" s="62">
        <f t="shared" ca="1" si="11"/>
        <v>1</v>
      </c>
      <c r="Q28" s="62">
        <f t="shared" ca="1" si="12"/>
        <v>1</v>
      </c>
      <c r="R28" s="62" t="str">
        <f t="shared" ca="1" si="3"/>
        <v/>
      </c>
      <c r="S28" s="62" t="str">
        <f t="shared" ca="1" si="4"/>
        <v/>
      </c>
      <c r="T28" t="e">
        <f t="shared" ca="1" si="5"/>
        <v>#N/A</v>
      </c>
    </row>
    <row r="29" spans="1:20" ht="14.5" x14ac:dyDescent="0.35">
      <c r="A29" s="2" t="str">
        <f ca="1">CalcVisits!C45</f>
        <v/>
      </c>
      <c r="B29" s="21" t="str">
        <f ca="1">CalcVisits!I45</f>
        <v/>
      </c>
      <c r="C29" s="52" t="e">
        <f t="shared" ca="1" si="0"/>
        <v>#N/A</v>
      </c>
      <c r="D29" s="66"/>
      <c r="E29" s="65">
        <f t="shared" ca="1" si="13"/>
        <v>0.5</v>
      </c>
      <c r="F29" s="69"/>
      <c r="G29" s="56" t="e">
        <f t="shared" ca="1" si="7"/>
        <v>#N/A</v>
      </c>
      <c r="H29" s="57" t="e">
        <f t="shared" ca="1" si="1"/>
        <v>#N/A</v>
      </c>
      <c r="I29" s="58" t="e">
        <f t="shared" ca="1" si="2"/>
        <v>#N/A</v>
      </c>
      <c r="J29" s="59" t="str">
        <f ca="1">IF(ISTEXT(VLOOKUP(A29,Table3[],4,FALSE)), VLOOKUP(A29,Table3[],4,FALSE),"")</f>
        <v/>
      </c>
      <c r="K29" s="68"/>
      <c r="L29" s="64" t="str">
        <f t="shared" ca="1" si="8"/>
        <v/>
      </c>
      <c r="M29" s="64" t="str">
        <f t="shared" ca="1" si="9"/>
        <v/>
      </c>
      <c r="N29" s="64" t="b">
        <f ca="1">IF(AND(N28="",M29=M27),N27,IF(AND(A29&lt;&gt;"",D29="",F29=""),IF(ISNA(C29),"",IF(L29=0,IF(M29&lt;&gt;M28,INT(MAX(N$5:N28))+1,INT(MAX(N$5:N28)))+0.5,IF(M29&lt;&gt;M28,INT(MAX(N$5:N28))+1,INT(MAX(N$5:N28)))))))</f>
        <v>0</v>
      </c>
      <c r="O29" s="62" t="str">
        <f t="shared" ca="1" si="10"/>
        <v/>
      </c>
      <c r="P29" s="62">
        <f t="shared" ca="1" si="11"/>
        <v>1</v>
      </c>
      <c r="Q29" s="62">
        <f t="shared" ca="1" si="12"/>
        <v>1</v>
      </c>
      <c r="R29" s="62" t="str">
        <f t="shared" ca="1" si="3"/>
        <v/>
      </c>
      <c r="S29" s="62" t="str">
        <f t="shared" ca="1" si="4"/>
        <v/>
      </c>
      <c r="T29" t="e">
        <f t="shared" ca="1" si="5"/>
        <v>#N/A</v>
      </c>
    </row>
    <row r="30" spans="1:20" ht="14.5" x14ac:dyDescent="0.35">
      <c r="A30" s="2" t="str">
        <f ca="1">CalcVisits!C46</f>
        <v/>
      </c>
      <c r="B30" s="21" t="str">
        <f ca="1">CalcVisits!I46</f>
        <v/>
      </c>
      <c r="C30" s="52" t="e">
        <f t="shared" ca="1" si="0"/>
        <v>#N/A</v>
      </c>
      <c r="D30" s="66"/>
      <c r="E30" s="65">
        <f t="shared" ca="1" si="13"/>
        <v>0.5</v>
      </c>
      <c r="F30" s="69"/>
      <c r="G30" s="56" t="e">
        <f t="shared" ca="1" si="7"/>
        <v>#N/A</v>
      </c>
      <c r="H30" s="57" t="e">
        <f t="shared" ca="1" si="1"/>
        <v>#N/A</v>
      </c>
      <c r="I30" s="58" t="e">
        <f t="shared" ca="1" si="2"/>
        <v>#N/A</v>
      </c>
      <c r="J30" s="59" t="str">
        <f ca="1">IF(ISTEXT(VLOOKUP(A30,Table3[],4,FALSE)), VLOOKUP(A30,Table3[],4,FALSE),"")</f>
        <v/>
      </c>
      <c r="K30" s="68"/>
      <c r="L30" s="64" t="str">
        <f t="shared" ca="1" si="8"/>
        <v/>
      </c>
      <c r="M30" s="64" t="str">
        <f t="shared" ca="1" si="9"/>
        <v/>
      </c>
      <c r="N30" s="64" t="b">
        <f ca="1">IF(AND(N29="",M30=M28),N28,IF(AND(A30&lt;&gt;"",D30="",F30=""),IF(ISNA(C30),"",IF(L30=0,IF(M30&lt;&gt;M29,INT(MAX(N$5:N29))+1,INT(MAX(N$5:N29)))+0.5,IF(M30&lt;&gt;M29,INT(MAX(N$5:N29))+1,INT(MAX(N$5:N29)))))))</f>
        <v>0</v>
      </c>
      <c r="O30" s="62" t="str">
        <f t="shared" ca="1" si="10"/>
        <v/>
      </c>
      <c r="P30" s="62">
        <f t="shared" ca="1" si="11"/>
        <v>1</v>
      </c>
      <c r="Q30" s="62">
        <f t="shared" ca="1" si="12"/>
        <v>1</v>
      </c>
      <c r="R30" s="62" t="str">
        <f t="shared" ca="1" si="3"/>
        <v/>
      </c>
      <c r="S30" s="62" t="str">
        <f t="shared" ca="1" si="4"/>
        <v/>
      </c>
      <c r="T30" t="e">
        <f t="shared" ca="1" si="5"/>
        <v>#N/A</v>
      </c>
    </row>
    <row r="31" spans="1:20" ht="14.5" x14ac:dyDescent="0.35">
      <c r="A31" s="2" t="str">
        <f ca="1">CalcVisits!C47</f>
        <v/>
      </c>
      <c r="B31" s="21" t="str">
        <f ca="1">CalcVisits!I47</f>
        <v/>
      </c>
      <c r="C31" s="52" t="e">
        <f t="shared" ca="1" si="0"/>
        <v>#N/A</v>
      </c>
      <c r="D31" s="66"/>
      <c r="E31" s="65">
        <f t="shared" ca="1" si="13"/>
        <v>0.5</v>
      </c>
      <c r="F31" s="69"/>
      <c r="G31" s="56" t="e">
        <f t="shared" ca="1" si="7"/>
        <v>#N/A</v>
      </c>
      <c r="H31" s="57" t="e">
        <f t="shared" ca="1" si="1"/>
        <v>#N/A</v>
      </c>
      <c r="I31" s="58" t="e">
        <f t="shared" ca="1" si="2"/>
        <v>#N/A</v>
      </c>
      <c r="J31" s="59" t="str">
        <f ca="1">IF(ISTEXT(VLOOKUP(A31,Table3[],4,FALSE)), VLOOKUP(A31,Table3[],4,FALSE),"")</f>
        <v/>
      </c>
      <c r="K31" s="68"/>
      <c r="L31" s="64" t="str">
        <f t="shared" ca="1" si="8"/>
        <v/>
      </c>
      <c r="M31" s="64" t="str">
        <f t="shared" ca="1" si="9"/>
        <v/>
      </c>
      <c r="N31" s="64" t="b">
        <f ca="1">IF(AND(N30="",M31=M29),N29,IF(AND(A31&lt;&gt;"",D31="",F31=""),IF(ISNA(C31),"",IF(L31=0,IF(M31&lt;&gt;M30,INT(MAX(N$5:N30))+1,INT(MAX(N$5:N30)))+0.5,IF(M31&lt;&gt;M30,INT(MAX(N$5:N30))+1,INT(MAX(N$5:N30)))))))</f>
        <v>0</v>
      </c>
      <c r="O31" s="62" t="str">
        <f t="shared" ca="1" si="10"/>
        <v/>
      </c>
      <c r="P31" s="62">
        <f t="shared" ca="1" si="11"/>
        <v>1</v>
      </c>
      <c r="Q31" s="62">
        <f t="shared" ca="1" si="12"/>
        <v>1</v>
      </c>
      <c r="R31" s="62" t="str">
        <f t="shared" ca="1" si="3"/>
        <v/>
      </c>
      <c r="S31" s="62" t="str">
        <f t="shared" ca="1" si="4"/>
        <v/>
      </c>
      <c r="T31" t="e">
        <f t="shared" ca="1" si="5"/>
        <v>#N/A</v>
      </c>
    </row>
    <row r="32" spans="1:20" ht="14.5" x14ac:dyDescent="0.35">
      <c r="A32" s="2" t="str">
        <f ca="1">CalcVisits!C48</f>
        <v/>
      </c>
      <c r="B32" s="21" t="str">
        <f ca="1">CalcVisits!I48</f>
        <v/>
      </c>
      <c r="C32" s="52" t="e">
        <f t="shared" ca="1" si="0"/>
        <v>#N/A</v>
      </c>
      <c r="D32" s="66"/>
      <c r="E32" s="65">
        <f t="shared" ca="1" si="13"/>
        <v>0.5</v>
      </c>
      <c r="F32" s="69"/>
      <c r="G32" s="56" t="e">
        <f t="shared" ca="1" si="7"/>
        <v>#N/A</v>
      </c>
      <c r="H32" s="57" t="e">
        <f t="shared" ca="1" si="1"/>
        <v>#N/A</v>
      </c>
      <c r="I32" s="58" t="e">
        <f t="shared" ca="1" si="2"/>
        <v>#N/A</v>
      </c>
      <c r="J32" s="59" t="str">
        <f ca="1">IF(ISTEXT(VLOOKUP(A32,Table3[],4,FALSE)), VLOOKUP(A32,Table3[],4,FALSE),"")</f>
        <v/>
      </c>
      <c r="K32" s="68"/>
      <c r="L32" s="64" t="str">
        <f t="shared" ca="1" si="8"/>
        <v/>
      </c>
      <c r="M32" s="64" t="str">
        <f t="shared" ca="1" si="9"/>
        <v/>
      </c>
      <c r="N32" s="64" t="b">
        <f ca="1">IF(AND(N31="",M32=M30),N30,IF(AND(A32&lt;&gt;"",D32="",F32=""),IF(ISNA(C32),"",IF(L32=0,IF(M32&lt;&gt;M31,INT(MAX(N$5:N31))+1,INT(MAX(N$5:N31)))+0.5,IF(M32&lt;&gt;M31,INT(MAX(N$5:N31))+1,INT(MAX(N$5:N31)))))))</f>
        <v>0</v>
      </c>
      <c r="O32" s="62" t="str">
        <f t="shared" ca="1" si="10"/>
        <v/>
      </c>
      <c r="P32" s="62">
        <f t="shared" ca="1" si="11"/>
        <v>1</v>
      </c>
      <c r="Q32" s="62">
        <f t="shared" ca="1" si="12"/>
        <v>1</v>
      </c>
      <c r="R32" s="62" t="str">
        <f t="shared" ca="1" si="3"/>
        <v/>
      </c>
      <c r="S32" s="62" t="str">
        <f t="shared" ca="1" si="4"/>
        <v/>
      </c>
      <c r="T32" t="e">
        <f t="shared" ca="1" si="5"/>
        <v>#N/A</v>
      </c>
    </row>
    <row r="33" spans="1:20" ht="14.5" x14ac:dyDescent="0.35">
      <c r="A33" s="2" t="str">
        <f ca="1">CalcVisits!C49</f>
        <v/>
      </c>
      <c r="B33" s="21" t="str">
        <f ca="1">CalcVisits!I49</f>
        <v/>
      </c>
      <c r="C33" s="52" t="e">
        <f t="shared" ca="1" si="0"/>
        <v>#N/A</v>
      </c>
      <c r="D33" s="66"/>
      <c r="E33" s="65">
        <f t="shared" ca="1" si="13"/>
        <v>0.5</v>
      </c>
      <c r="F33" s="69"/>
      <c r="G33" s="56" t="e">
        <f t="shared" ca="1" si="7"/>
        <v>#N/A</v>
      </c>
      <c r="H33" s="57" t="e">
        <f t="shared" ca="1" si="1"/>
        <v>#N/A</v>
      </c>
      <c r="I33" s="58" t="e">
        <f t="shared" ca="1" si="2"/>
        <v>#N/A</v>
      </c>
      <c r="J33" s="59" t="str">
        <f ca="1">IF(ISTEXT(VLOOKUP(A33,Table3[],4,FALSE)), VLOOKUP(A33,Table3[],4,FALSE),"")</f>
        <v/>
      </c>
      <c r="K33" s="68"/>
      <c r="L33" s="64" t="str">
        <f t="shared" ca="1" si="8"/>
        <v/>
      </c>
      <c r="M33" s="64" t="str">
        <f t="shared" ca="1" si="9"/>
        <v/>
      </c>
      <c r="N33" s="64" t="b">
        <f ca="1">IF(AND(N32="",M33=M31),N31,IF(AND(A33&lt;&gt;"",D33="",F33=""),IF(ISNA(C33),"",IF(L33=0,IF(M33&lt;&gt;M32,INT(MAX(N$5:N32))+1,INT(MAX(N$5:N32)))+0.5,IF(M33&lt;&gt;M32,INT(MAX(N$5:N32))+1,INT(MAX(N$5:N32)))))))</f>
        <v>0</v>
      </c>
      <c r="O33" s="62" t="str">
        <f t="shared" ca="1" si="10"/>
        <v/>
      </c>
      <c r="P33" s="62">
        <f t="shared" ca="1" si="11"/>
        <v>1</v>
      </c>
      <c r="Q33" s="62">
        <f t="shared" ca="1" si="12"/>
        <v>1</v>
      </c>
      <c r="R33" s="62" t="str">
        <f t="shared" ca="1" si="3"/>
        <v/>
      </c>
      <c r="S33" s="62" t="str">
        <f t="shared" ca="1" si="4"/>
        <v/>
      </c>
      <c r="T33" t="e">
        <f t="shared" ca="1" si="5"/>
        <v>#N/A</v>
      </c>
    </row>
    <row r="34" spans="1:20" ht="14.5" x14ac:dyDescent="0.35">
      <c r="A34" s="2" t="str">
        <f ca="1">CalcVisits!C50</f>
        <v/>
      </c>
      <c r="B34" s="21" t="str">
        <f ca="1">CalcVisits!I50</f>
        <v/>
      </c>
      <c r="C34" s="52" t="e">
        <f t="shared" ca="1" si="0"/>
        <v>#N/A</v>
      </c>
      <c r="D34" s="66"/>
      <c r="E34" s="65">
        <f t="shared" ca="1" si="13"/>
        <v>0.5</v>
      </c>
      <c r="F34" s="69"/>
      <c r="G34" s="56" t="e">
        <f t="shared" ca="1" si="7"/>
        <v>#N/A</v>
      </c>
      <c r="H34" s="57" t="e">
        <f t="shared" ca="1" si="1"/>
        <v>#N/A</v>
      </c>
      <c r="I34" s="58" t="e">
        <f t="shared" ca="1" si="2"/>
        <v>#N/A</v>
      </c>
      <c r="J34" s="59" t="str">
        <f ca="1">IF(ISTEXT(VLOOKUP(A34,Table3[],4,FALSE)), VLOOKUP(A34,Table3[],4,FALSE),"")</f>
        <v/>
      </c>
      <c r="K34" s="68"/>
      <c r="L34" s="64" t="str">
        <f t="shared" ca="1" si="8"/>
        <v/>
      </c>
      <c r="M34" s="64" t="str">
        <f t="shared" ca="1" si="9"/>
        <v/>
      </c>
      <c r="N34" s="64" t="b">
        <f ca="1">IF(AND(N33="",M34=M32),N32,IF(AND(A34&lt;&gt;"",D34="",F34=""),IF(ISNA(C34),"",IF(L34=0,IF(M34&lt;&gt;M33,INT(MAX(N$5:N33))+1,INT(MAX(N$5:N33)))+0.5,IF(M34&lt;&gt;M33,INT(MAX(N$5:N33))+1,INT(MAX(N$5:N33)))))))</f>
        <v>0</v>
      </c>
      <c r="O34" s="62" t="str">
        <f t="shared" ca="1" si="10"/>
        <v/>
      </c>
      <c r="P34" s="62">
        <f t="shared" ca="1" si="11"/>
        <v>1</v>
      </c>
      <c r="Q34" s="62">
        <f t="shared" ca="1" si="12"/>
        <v>1</v>
      </c>
      <c r="R34" s="62" t="str">
        <f t="shared" ca="1" si="3"/>
        <v/>
      </c>
      <c r="S34" s="62" t="str">
        <f t="shared" ca="1" si="4"/>
        <v/>
      </c>
      <c r="T34" t="e">
        <f t="shared" ca="1" si="5"/>
        <v>#N/A</v>
      </c>
    </row>
    <row r="35" spans="1:20" ht="14.5" x14ac:dyDescent="0.35">
      <c r="A35" s="2" t="str">
        <f ca="1">CalcVisits!C51</f>
        <v/>
      </c>
      <c r="B35" s="21" t="str">
        <f ca="1">CalcVisits!I51</f>
        <v/>
      </c>
      <c r="C35" s="52" t="e">
        <f t="shared" ca="1" si="0"/>
        <v>#N/A</v>
      </c>
      <c r="D35" s="66"/>
      <c r="E35" s="65">
        <f t="shared" ca="1" si="13"/>
        <v>0.5</v>
      </c>
      <c r="F35" s="69"/>
      <c r="G35" s="56" t="e">
        <f t="shared" ca="1" si="7"/>
        <v>#N/A</v>
      </c>
      <c r="H35" s="57" t="e">
        <f t="shared" ca="1" si="1"/>
        <v>#N/A</v>
      </c>
      <c r="I35" s="58" t="e">
        <f t="shared" ca="1" si="2"/>
        <v>#N/A</v>
      </c>
      <c r="J35" s="59" t="str">
        <f ca="1">IF(ISTEXT(VLOOKUP(A35,Table3[],4,FALSE)), VLOOKUP(A35,Table3[],4,FALSE),"")</f>
        <v/>
      </c>
      <c r="K35" s="68"/>
      <c r="L35" s="64" t="str">
        <f t="shared" ca="1" si="8"/>
        <v/>
      </c>
      <c r="M35" s="64" t="str">
        <f t="shared" ca="1" si="9"/>
        <v/>
      </c>
      <c r="N35" s="64" t="b">
        <f ca="1">IF(AND(N34="",M35=M33),N33,IF(AND(A35&lt;&gt;"",D35="",F35=""),IF(ISNA(C35),"",IF(L35=0,IF(M35&lt;&gt;M34,INT(MAX(N$5:N34))+1,INT(MAX(N$5:N34)))+0.5,IF(M35&lt;&gt;M34,INT(MAX(N$5:N34))+1,INT(MAX(N$5:N34)))))))</f>
        <v>0</v>
      </c>
      <c r="O35" s="62" t="str">
        <f t="shared" ca="1" si="10"/>
        <v/>
      </c>
      <c r="P35" s="62">
        <f t="shared" ca="1" si="11"/>
        <v>1</v>
      </c>
      <c r="Q35" s="62">
        <f t="shared" ca="1" si="12"/>
        <v>1</v>
      </c>
      <c r="R35" s="62" t="str">
        <f t="shared" ca="1" si="3"/>
        <v/>
      </c>
      <c r="S35" s="62" t="str">
        <f t="shared" ca="1" si="4"/>
        <v/>
      </c>
      <c r="T35" t="e">
        <f t="shared" ca="1" si="5"/>
        <v>#N/A</v>
      </c>
    </row>
    <row r="36" spans="1:20" ht="14.5" x14ac:dyDescent="0.35">
      <c r="A36" s="2" t="str">
        <f ca="1">CalcVisits!C52</f>
        <v/>
      </c>
      <c r="B36" s="21" t="str">
        <f ca="1">CalcVisits!I52</f>
        <v/>
      </c>
      <c r="C36" s="52" t="e">
        <f t="shared" ca="1" si="0"/>
        <v>#N/A</v>
      </c>
      <c r="D36" s="66"/>
      <c r="E36" s="65">
        <f t="shared" ca="1" si="13"/>
        <v>0.5</v>
      </c>
      <c r="F36" s="69"/>
      <c r="G36" s="56" t="e">
        <f t="shared" ca="1" si="7"/>
        <v>#N/A</v>
      </c>
      <c r="H36" s="57" t="e">
        <f t="shared" ca="1" si="1"/>
        <v>#N/A</v>
      </c>
      <c r="I36" s="58" t="e">
        <f t="shared" ca="1" si="2"/>
        <v>#N/A</v>
      </c>
      <c r="J36" s="59" t="str">
        <f ca="1">IF(ISTEXT(VLOOKUP(A36,Table3[],4,FALSE)), VLOOKUP(A36,Table3[],4,FALSE),"")</f>
        <v/>
      </c>
      <c r="K36" s="68"/>
      <c r="L36" s="64" t="str">
        <f t="shared" ca="1" si="8"/>
        <v/>
      </c>
      <c r="M36" s="64" t="str">
        <f t="shared" ca="1" si="9"/>
        <v/>
      </c>
      <c r="N36" s="64" t="b">
        <f ca="1">IF(AND(N35="",M36=M34),N34,IF(AND(A36&lt;&gt;"",D36="",F36=""),IF(ISNA(C36),"",IF(L36=0,IF(M36&lt;&gt;M35,INT(MAX(N$5:N35))+1,INT(MAX(N$5:N35)))+0.5,IF(M36&lt;&gt;M35,INT(MAX(N$5:N35))+1,INT(MAX(N$5:N35)))))))</f>
        <v>0</v>
      </c>
      <c r="O36" s="62" t="str">
        <f t="shared" ca="1" si="10"/>
        <v/>
      </c>
      <c r="P36" s="62">
        <f t="shared" ca="1" si="11"/>
        <v>1</v>
      </c>
      <c r="Q36" s="62">
        <f t="shared" ca="1" si="12"/>
        <v>1</v>
      </c>
      <c r="R36" s="62" t="str">
        <f t="shared" ca="1" si="3"/>
        <v/>
      </c>
      <c r="S36" s="62" t="str">
        <f t="shared" ca="1" si="4"/>
        <v/>
      </c>
      <c r="T36" t="e">
        <f t="shared" ca="1" si="5"/>
        <v>#N/A</v>
      </c>
    </row>
    <row r="37" spans="1:20" ht="14.5" x14ac:dyDescent="0.35">
      <c r="A37" s="2" t="str">
        <f ca="1">CalcVisits!C53</f>
        <v/>
      </c>
      <c r="B37" s="21" t="str">
        <f ca="1">CalcVisits!I53</f>
        <v/>
      </c>
      <c r="C37" s="52" t="e">
        <f t="shared" ca="1" si="0"/>
        <v>#N/A</v>
      </c>
      <c r="D37" s="53"/>
      <c r="E37" s="65">
        <f t="shared" ca="1" si="13"/>
        <v>0.5</v>
      </c>
      <c r="F37" s="69"/>
      <c r="G37" s="56" t="e">
        <f t="shared" ca="1" si="7"/>
        <v>#N/A</v>
      </c>
      <c r="H37" s="57" t="e">
        <f t="shared" ca="1" si="1"/>
        <v>#N/A</v>
      </c>
      <c r="I37" s="58" t="e">
        <f t="shared" ca="1" si="2"/>
        <v>#N/A</v>
      </c>
      <c r="J37" s="59" t="str">
        <f ca="1">IF(ISTEXT(VLOOKUP(A37,Table3[],4,FALSE)), VLOOKUP(A37,Table3[],4,FALSE),"")</f>
        <v/>
      </c>
      <c r="K37" s="68"/>
      <c r="L37" s="64" t="str">
        <f t="shared" ca="1" si="8"/>
        <v/>
      </c>
      <c r="M37" s="64" t="str">
        <f t="shared" ca="1" si="9"/>
        <v/>
      </c>
      <c r="N37" s="64" t="b">
        <f ca="1">IF(AND(N36="",M37=M35),N35,IF(AND(A37&lt;&gt;"",D37="",F37=""),IF(ISNA(C37),"",IF(L37=0,IF(M37&lt;&gt;M36,INT(MAX(N$5:N36))+1,INT(MAX(N$5:N36)))+0.5,IF(M37&lt;&gt;M36,INT(MAX(N$5:N36))+1,INT(MAX(N$5:N36)))))))</f>
        <v>0</v>
      </c>
      <c r="O37" s="62" t="str">
        <f t="shared" ca="1" si="10"/>
        <v/>
      </c>
      <c r="P37" s="62">
        <f t="shared" ca="1" si="11"/>
        <v>1</v>
      </c>
      <c r="Q37" s="62">
        <f t="shared" ca="1" si="12"/>
        <v>1</v>
      </c>
      <c r="R37" s="62" t="str">
        <f t="shared" ca="1" si="3"/>
        <v/>
      </c>
      <c r="S37" s="62" t="str">
        <f t="shared" ca="1" si="4"/>
        <v/>
      </c>
      <c r="T37" t="e">
        <f t="shared" ca="1" si="5"/>
        <v>#N/A</v>
      </c>
    </row>
    <row r="38" spans="1:20" ht="14.5" x14ac:dyDescent="0.35">
      <c r="A38" s="2" t="str">
        <f ca="1">CalcVisits!C54</f>
        <v/>
      </c>
      <c r="B38" s="21" t="str">
        <f ca="1">CalcVisits!I54</f>
        <v/>
      </c>
      <c r="C38" s="52" t="e">
        <f t="shared" ca="1" si="0"/>
        <v>#N/A</v>
      </c>
      <c r="D38" s="53"/>
      <c r="E38" s="65">
        <f t="shared" ca="1" si="13"/>
        <v>0.5</v>
      </c>
      <c r="F38" s="69"/>
      <c r="G38" s="56" t="e">
        <f t="shared" ca="1" si="7"/>
        <v>#N/A</v>
      </c>
      <c r="H38" s="57" t="e">
        <f t="shared" ca="1" si="1"/>
        <v>#N/A</v>
      </c>
      <c r="I38" s="58" t="e">
        <f t="shared" ca="1" si="2"/>
        <v>#N/A</v>
      </c>
      <c r="J38" s="59" t="str">
        <f ca="1">IF(ISTEXT(VLOOKUP(A38,Table3[],4,FALSE)), VLOOKUP(A38,Table3[],4,FALSE),"")</f>
        <v/>
      </c>
      <c r="K38" s="68"/>
      <c r="L38" s="64" t="str">
        <f t="shared" ca="1" si="8"/>
        <v/>
      </c>
      <c r="M38" s="64" t="str">
        <f t="shared" ca="1" si="9"/>
        <v/>
      </c>
      <c r="N38" s="64" t="b">
        <f ca="1">IF(AND(N37="",M38=M36),N36,IF(AND(A38&lt;&gt;"",D38="",F38=""),IF(ISNA(C38),"",IF(L38=0,IF(M38&lt;&gt;M37,INT(MAX(N$5:N37))+1,INT(MAX(N$5:N37)))+0.5,IF(M38&lt;&gt;M37,INT(MAX(N$5:N37))+1,INT(MAX(N$5:N37)))))))</f>
        <v>0</v>
      </c>
      <c r="O38" s="62" t="str">
        <f t="shared" ca="1" si="10"/>
        <v/>
      </c>
      <c r="P38" s="62">
        <f t="shared" ca="1" si="11"/>
        <v>1</v>
      </c>
      <c r="Q38" s="62">
        <f t="shared" ca="1" si="12"/>
        <v>1</v>
      </c>
      <c r="R38" s="62" t="str">
        <f t="shared" ca="1" si="3"/>
        <v/>
      </c>
      <c r="S38" s="62" t="str">
        <f t="shared" ca="1" si="4"/>
        <v/>
      </c>
      <c r="T38" t="e">
        <f t="shared" ca="1" si="5"/>
        <v>#N/A</v>
      </c>
    </row>
    <row r="39" spans="1:20" ht="14.5" x14ac:dyDescent="0.35">
      <c r="A39" s="2" t="str">
        <f ca="1">CalcVisits!C55</f>
        <v/>
      </c>
      <c r="B39" s="21" t="str">
        <f ca="1">CalcVisits!I55</f>
        <v/>
      </c>
      <c r="C39" s="52" t="e">
        <f t="shared" ca="1" si="0"/>
        <v>#N/A</v>
      </c>
      <c r="D39" s="53"/>
      <c r="E39" s="65">
        <f t="shared" ca="1" si="13"/>
        <v>0.5</v>
      </c>
      <c r="F39" s="69"/>
      <c r="G39" s="56" t="e">
        <f t="shared" ca="1" si="7"/>
        <v>#N/A</v>
      </c>
      <c r="H39" s="57" t="e">
        <f t="shared" ca="1" si="1"/>
        <v>#N/A</v>
      </c>
      <c r="I39" s="58" t="e">
        <f t="shared" ca="1" si="2"/>
        <v>#N/A</v>
      </c>
      <c r="J39" s="59" t="str">
        <f ca="1">IF(ISTEXT(VLOOKUP(A39,Table3[],4,FALSE)), VLOOKUP(A39,Table3[],4,FALSE),"")</f>
        <v/>
      </c>
      <c r="K39" s="68"/>
      <c r="L39" s="64" t="str">
        <f t="shared" ca="1" si="8"/>
        <v/>
      </c>
      <c r="M39" s="64" t="str">
        <f t="shared" ca="1" si="9"/>
        <v/>
      </c>
      <c r="N39" s="64" t="b">
        <f ca="1">IF(AND(N38="",M39=M37),N37,IF(AND(A39&lt;&gt;"",D39="",F39=""),IF(ISNA(C39),"",IF(L39=0,IF(M39&lt;&gt;M38,INT(MAX(N$5:N38))+1,INT(MAX(N$5:N38)))+0.5,IF(M39&lt;&gt;M38,INT(MAX(N$5:N38))+1,INT(MAX(N$5:N38)))))))</f>
        <v>0</v>
      </c>
      <c r="O39" s="62" t="str">
        <f t="shared" ca="1" si="10"/>
        <v/>
      </c>
      <c r="P39" s="62">
        <f t="shared" ca="1" si="11"/>
        <v>1</v>
      </c>
      <c r="Q39" s="62">
        <f t="shared" ca="1" si="12"/>
        <v>1</v>
      </c>
      <c r="R39" s="62" t="str">
        <f t="shared" ca="1" si="3"/>
        <v/>
      </c>
      <c r="S39" s="62" t="str">
        <f t="shared" ca="1" si="4"/>
        <v/>
      </c>
      <c r="T39" t="e">
        <f t="shared" ca="1" si="5"/>
        <v>#N/A</v>
      </c>
    </row>
    <row r="40" spans="1:20" ht="14.5" x14ac:dyDescent="0.35">
      <c r="A40" s="2" t="str">
        <f ca="1">CalcVisits!C56</f>
        <v/>
      </c>
      <c r="B40" s="21" t="str">
        <f ca="1">CalcVisits!I56</f>
        <v/>
      </c>
      <c r="C40" s="52" t="e">
        <f t="shared" ca="1" si="0"/>
        <v>#N/A</v>
      </c>
      <c r="D40" s="53"/>
      <c r="E40" s="65">
        <f t="shared" ca="1" si="13"/>
        <v>0.5</v>
      </c>
      <c r="F40" s="55"/>
      <c r="G40" s="56" t="e">
        <f t="shared" ca="1" si="7"/>
        <v>#N/A</v>
      </c>
      <c r="H40" s="57" t="e">
        <f t="shared" ca="1" si="1"/>
        <v>#N/A</v>
      </c>
      <c r="I40" s="58" t="e">
        <f t="shared" ca="1" si="2"/>
        <v>#N/A</v>
      </c>
      <c r="J40" s="59" t="str">
        <f ca="1">IF(ISTEXT(VLOOKUP(A40,Table3[],4,FALSE)), VLOOKUP(A40,Table3[],4,FALSE),"")</f>
        <v/>
      </c>
      <c r="K40" s="68"/>
      <c r="L40" s="64" t="str">
        <f t="shared" ca="1" si="8"/>
        <v/>
      </c>
      <c r="M40" s="64" t="str">
        <f t="shared" ca="1" si="9"/>
        <v/>
      </c>
      <c r="N40" s="64" t="b">
        <f ca="1">IF(AND(N39="",M40=M38),N38,IF(AND(A40&lt;&gt;"",D40="",F40=""),IF(ISNA(C40),"",IF(L40=0,IF(M40&lt;&gt;M39,INT(MAX(N$5:N39))+1,INT(MAX(N$5:N39)))+0.5,IF(M40&lt;&gt;M39,INT(MAX(N$5:N39))+1,INT(MAX(N$5:N39)))))))</f>
        <v>0</v>
      </c>
      <c r="O40" s="62" t="str">
        <f t="shared" ca="1" si="10"/>
        <v/>
      </c>
      <c r="P40" s="62">
        <f t="shared" ca="1" si="11"/>
        <v>1</v>
      </c>
      <c r="Q40" s="62">
        <f t="shared" ca="1" si="12"/>
        <v>1</v>
      </c>
      <c r="R40" s="62" t="str">
        <f t="shared" ca="1" si="3"/>
        <v/>
      </c>
      <c r="S40" s="62" t="str">
        <f t="shared" ca="1" si="4"/>
        <v/>
      </c>
      <c r="T40" t="e">
        <f t="shared" ca="1" si="5"/>
        <v>#N/A</v>
      </c>
    </row>
    <row r="41" spans="1:20" ht="14.5" x14ac:dyDescent="0.35">
      <c r="A41" s="2" t="str">
        <f ca="1">CalcVisits!C57</f>
        <v/>
      </c>
      <c r="B41" s="21" t="str">
        <f ca="1">CalcVisits!I57</f>
        <v/>
      </c>
      <c r="C41" s="52" t="e">
        <f t="shared" ca="1" si="0"/>
        <v>#N/A</v>
      </c>
      <c r="D41" s="53"/>
      <c r="E41" s="65">
        <f t="shared" ca="1" si="13"/>
        <v>0.5</v>
      </c>
      <c r="F41" s="55"/>
      <c r="G41" s="56" t="e">
        <f t="shared" ca="1" si="7"/>
        <v>#N/A</v>
      </c>
      <c r="H41" s="57" t="e">
        <f t="shared" ca="1" si="1"/>
        <v>#N/A</v>
      </c>
      <c r="I41" s="58" t="e">
        <f t="shared" ca="1" si="2"/>
        <v>#N/A</v>
      </c>
      <c r="J41" s="59" t="str">
        <f ca="1">IF(ISTEXT(VLOOKUP(A41,Table3[],4,FALSE)), VLOOKUP(A41,Table3[],4,FALSE),"")</f>
        <v/>
      </c>
      <c r="K41" s="68"/>
      <c r="L41" s="64" t="str">
        <f t="shared" ca="1" si="8"/>
        <v/>
      </c>
      <c r="M41" s="64" t="str">
        <f t="shared" ca="1" si="9"/>
        <v/>
      </c>
      <c r="N41" s="64" t="b">
        <f ca="1">IF(AND(N40="",M41=M39),N39,IF(AND(A41&lt;&gt;"",D41="",F41=""),IF(ISNA(C41),"",IF(L41=0,IF(M41&lt;&gt;M40,INT(MAX(N$5:N40))+1,INT(MAX(N$5:N40)))+0.5,IF(M41&lt;&gt;M40,INT(MAX(N$5:N40))+1,INT(MAX(N$5:N40)))))))</f>
        <v>0</v>
      </c>
      <c r="O41" s="62" t="str">
        <f t="shared" ca="1" si="10"/>
        <v/>
      </c>
      <c r="P41" s="62">
        <f t="shared" ca="1" si="11"/>
        <v>1</v>
      </c>
      <c r="Q41" s="62">
        <f t="shared" ca="1" si="12"/>
        <v>1</v>
      </c>
      <c r="R41" s="62" t="str">
        <f t="shared" ca="1" si="3"/>
        <v/>
      </c>
      <c r="S41" s="62" t="str">
        <f t="shared" ca="1" si="4"/>
        <v/>
      </c>
      <c r="T41" t="e">
        <f t="shared" ca="1" si="5"/>
        <v>#N/A</v>
      </c>
    </row>
    <row r="42" spans="1:20" ht="14.5" x14ac:dyDescent="0.35">
      <c r="A42" s="2" t="str">
        <f ca="1">CalcVisits!C58</f>
        <v/>
      </c>
      <c r="B42" s="21" t="str">
        <f ca="1">CalcVisits!I58</f>
        <v/>
      </c>
      <c r="C42" s="52" t="e">
        <f t="shared" ca="1" si="0"/>
        <v>#N/A</v>
      </c>
      <c r="D42" s="53"/>
      <c r="E42" s="65">
        <f t="shared" ca="1" si="13"/>
        <v>0.5</v>
      </c>
      <c r="F42" s="55"/>
      <c r="G42" s="56" t="e">
        <f t="shared" ca="1" si="7"/>
        <v>#N/A</v>
      </c>
      <c r="H42" s="57" t="e">
        <f t="shared" ca="1" si="1"/>
        <v>#N/A</v>
      </c>
      <c r="I42" s="58" t="e">
        <f t="shared" ca="1" si="2"/>
        <v>#N/A</v>
      </c>
      <c r="J42" s="59" t="str">
        <f ca="1">IF(ISTEXT(VLOOKUP(A42,Table3[],4,FALSE)), VLOOKUP(A42,Table3[],4,FALSE),"")</f>
        <v/>
      </c>
      <c r="K42" s="68"/>
      <c r="L42" s="64" t="str">
        <f t="shared" ca="1" si="8"/>
        <v/>
      </c>
      <c r="M42" s="64" t="str">
        <f t="shared" ca="1" si="9"/>
        <v/>
      </c>
      <c r="N42" s="64" t="b">
        <f ca="1">IF(AND(N41="",M42=M40),N40,IF(AND(A42&lt;&gt;"",D42="",F42=""),IF(ISNA(C42),"",IF(L42=0,IF(M42&lt;&gt;M41,INT(MAX(N$5:N41))+1,INT(MAX(N$5:N41)))+0.5,IF(M42&lt;&gt;M41,INT(MAX(N$5:N41))+1,INT(MAX(N$5:N41)))))))</f>
        <v>0</v>
      </c>
      <c r="O42" s="62" t="str">
        <f t="shared" ca="1" si="10"/>
        <v/>
      </c>
      <c r="P42" s="62">
        <f t="shared" ca="1" si="11"/>
        <v>1</v>
      </c>
      <c r="Q42" s="62">
        <f t="shared" ca="1" si="12"/>
        <v>1</v>
      </c>
      <c r="R42" s="62" t="str">
        <f t="shared" ca="1" si="3"/>
        <v/>
      </c>
      <c r="S42" s="62" t="str">
        <f t="shared" ca="1" si="4"/>
        <v/>
      </c>
      <c r="T42" t="e">
        <f t="shared" ca="1" si="5"/>
        <v>#N/A</v>
      </c>
    </row>
    <row r="43" spans="1:20" ht="14.5" x14ac:dyDescent="0.35">
      <c r="A43" s="2" t="str">
        <f ca="1">CalcVisits!C59</f>
        <v/>
      </c>
      <c r="B43" s="21" t="str">
        <f ca="1">CalcVisits!I59</f>
        <v/>
      </c>
      <c r="C43" s="52" t="e">
        <f t="shared" ca="1" si="0"/>
        <v>#N/A</v>
      </c>
      <c r="D43" s="66"/>
      <c r="E43" s="65">
        <f t="shared" ca="1" si="13"/>
        <v>0.5</v>
      </c>
      <c r="F43" s="55"/>
      <c r="G43" s="56" t="e">
        <f t="shared" ca="1" si="7"/>
        <v>#N/A</v>
      </c>
      <c r="H43" s="57" t="e">
        <f t="shared" ca="1" si="1"/>
        <v>#N/A</v>
      </c>
      <c r="I43" s="58" t="e">
        <f t="shared" ca="1" si="2"/>
        <v>#N/A</v>
      </c>
      <c r="J43" s="59" t="str">
        <f ca="1">IF(ISTEXT(VLOOKUP(A43,Table3[],4,FALSE)), VLOOKUP(A43,Table3[],4,FALSE),"")</f>
        <v/>
      </c>
      <c r="K43" s="68"/>
      <c r="L43" s="64" t="str">
        <f t="shared" ca="1" si="8"/>
        <v/>
      </c>
      <c r="M43" s="64" t="str">
        <f t="shared" ca="1" si="9"/>
        <v/>
      </c>
      <c r="N43" s="64" t="b">
        <f ca="1">IF(AND(N42="",M43=M41),N41,IF(AND(A43&lt;&gt;"",D43="",F43=""),IF(ISNA(C43),"",IF(L43=0,IF(M43&lt;&gt;M42,INT(MAX(N$5:N42))+1,INT(MAX(N$5:N42)))+0.5,IF(M43&lt;&gt;M42,INT(MAX(N$5:N42))+1,INT(MAX(N$5:N42)))))))</f>
        <v>0</v>
      </c>
      <c r="O43" s="62" t="str">
        <f t="shared" ca="1" si="10"/>
        <v/>
      </c>
      <c r="P43" s="62">
        <f t="shared" ca="1" si="11"/>
        <v>1</v>
      </c>
      <c r="Q43" s="62">
        <f t="shared" ca="1" si="12"/>
        <v>1</v>
      </c>
      <c r="R43" s="62" t="str">
        <f t="shared" ca="1" si="3"/>
        <v/>
      </c>
      <c r="S43" s="62" t="str">
        <f t="shared" ca="1" si="4"/>
        <v/>
      </c>
      <c r="T43" t="e">
        <f t="shared" ca="1" si="5"/>
        <v>#N/A</v>
      </c>
    </row>
    <row r="44" spans="1:20" ht="14.5" x14ac:dyDescent="0.35">
      <c r="A44" s="2" t="str">
        <f ca="1">CalcVisits!C60</f>
        <v/>
      </c>
      <c r="B44" s="21" t="str">
        <f ca="1">CalcVisits!I60</f>
        <v/>
      </c>
      <c r="C44" s="52" t="e">
        <f t="shared" ca="1" si="0"/>
        <v>#N/A</v>
      </c>
      <c r="D44" s="66"/>
      <c r="E44" s="65">
        <f t="shared" ca="1" si="13"/>
        <v>0.5</v>
      </c>
      <c r="F44" s="55"/>
      <c r="G44" s="56" t="e">
        <f t="shared" ca="1" si="7"/>
        <v>#N/A</v>
      </c>
      <c r="H44" s="57" t="e">
        <f t="shared" ca="1" si="1"/>
        <v>#N/A</v>
      </c>
      <c r="I44" s="58" t="e">
        <f t="shared" ca="1" si="2"/>
        <v>#N/A</v>
      </c>
      <c r="J44" s="59" t="str">
        <f ca="1">IF(ISTEXT(VLOOKUP(A44,Table3[],4,FALSE)), VLOOKUP(A44,Table3[],4,FALSE),"")</f>
        <v/>
      </c>
      <c r="K44" s="68"/>
      <c r="L44" s="64" t="str">
        <f t="shared" ca="1" si="8"/>
        <v/>
      </c>
      <c r="M44" s="64" t="str">
        <f t="shared" ca="1" si="9"/>
        <v/>
      </c>
      <c r="N44" s="64" t="b">
        <f ca="1">IF(AND(N43="",M44=M42),N42,IF(AND(A44&lt;&gt;"",D44="",F44=""),IF(ISNA(C44),"",IF(L44=0,IF(M44&lt;&gt;M43,INT(MAX(N$5:N43))+1,INT(MAX(N$5:N43)))+0.5,IF(M44&lt;&gt;M43,INT(MAX(N$5:N43))+1,INT(MAX(N$5:N43)))))))</f>
        <v>0</v>
      </c>
      <c r="O44" s="62" t="str">
        <f t="shared" ca="1" si="10"/>
        <v/>
      </c>
      <c r="P44" s="62">
        <f t="shared" ca="1" si="11"/>
        <v>1</v>
      </c>
      <c r="Q44" s="62">
        <f t="shared" ca="1" si="12"/>
        <v>1</v>
      </c>
      <c r="R44" s="62" t="str">
        <f t="shared" ca="1" si="3"/>
        <v/>
      </c>
      <c r="S44" s="62" t="str">
        <f t="shared" ca="1" si="4"/>
        <v/>
      </c>
      <c r="T44" t="e">
        <f t="shared" ca="1" si="5"/>
        <v>#N/A</v>
      </c>
    </row>
    <row r="45" spans="1:20" ht="14.5" x14ac:dyDescent="0.35">
      <c r="A45" s="2" t="str">
        <f ca="1">CalcVisits!C61</f>
        <v/>
      </c>
      <c r="B45" s="21" t="str">
        <f ca="1">CalcVisits!I61</f>
        <v/>
      </c>
      <c r="C45" s="52" t="e">
        <f t="shared" ca="1" si="0"/>
        <v>#N/A</v>
      </c>
      <c r="D45" s="66"/>
      <c r="E45" s="65">
        <f t="shared" ca="1" si="13"/>
        <v>0.5</v>
      </c>
      <c r="F45" s="55"/>
      <c r="G45" s="56" t="e">
        <f t="shared" ca="1" si="7"/>
        <v>#N/A</v>
      </c>
      <c r="H45" s="57" t="e">
        <f t="shared" ca="1" si="1"/>
        <v>#N/A</v>
      </c>
      <c r="I45" s="58" t="e">
        <f t="shared" ca="1" si="2"/>
        <v>#N/A</v>
      </c>
      <c r="J45" s="59" t="str">
        <f ca="1">IF(ISTEXT(VLOOKUP(A45,Table3[],4,FALSE)), VLOOKUP(A45,Table3[],4,FALSE),"")</f>
        <v/>
      </c>
      <c r="K45" s="68"/>
      <c r="L45" s="64" t="str">
        <f t="shared" ca="1" si="8"/>
        <v/>
      </c>
      <c r="M45" s="64" t="str">
        <f t="shared" ca="1" si="9"/>
        <v/>
      </c>
      <c r="N45" s="64" t="b">
        <f ca="1">IF(AND(N44="",M45=M43),N43,IF(AND(A45&lt;&gt;"",D45="",F45=""),IF(ISNA(C45),"",IF(L45=0,IF(M45&lt;&gt;M44,INT(MAX(N$5:N44))+1,INT(MAX(N$5:N44)))+0.5,IF(M45&lt;&gt;M44,INT(MAX(N$5:N44))+1,INT(MAX(N$5:N44)))))))</f>
        <v>0</v>
      </c>
      <c r="O45" s="62" t="str">
        <f t="shared" ca="1" si="10"/>
        <v/>
      </c>
      <c r="P45" s="62">
        <f t="shared" ca="1" si="11"/>
        <v>1</v>
      </c>
      <c r="Q45" s="62">
        <f t="shared" ca="1" si="12"/>
        <v>1</v>
      </c>
      <c r="R45" s="62" t="str">
        <f t="shared" ca="1" si="3"/>
        <v/>
      </c>
      <c r="S45" s="62" t="str">
        <f t="shared" ca="1" si="4"/>
        <v/>
      </c>
      <c r="T45" t="e">
        <f t="shared" ca="1" si="5"/>
        <v>#N/A</v>
      </c>
    </row>
    <row r="46" spans="1:20" ht="14.5" x14ac:dyDescent="0.35">
      <c r="A46" s="2" t="str">
        <f ca="1">CalcVisits!C62</f>
        <v/>
      </c>
      <c r="B46" s="21" t="str">
        <f ca="1">CalcVisits!I62</f>
        <v/>
      </c>
      <c r="C46" s="52" t="e">
        <f t="shared" ca="1" si="0"/>
        <v>#N/A</v>
      </c>
      <c r="D46" s="66"/>
      <c r="E46" s="65">
        <f t="shared" ca="1" si="13"/>
        <v>0.5</v>
      </c>
      <c r="F46" s="55"/>
      <c r="G46" s="56" t="e">
        <f t="shared" ca="1" si="7"/>
        <v>#N/A</v>
      </c>
      <c r="H46" s="57" t="e">
        <f t="shared" ca="1" si="1"/>
        <v>#N/A</v>
      </c>
      <c r="I46" s="58" t="e">
        <f t="shared" ca="1" si="2"/>
        <v>#N/A</v>
      </c>
      <c r="J46" s="59" t="str">
        <f ca="1">IF(ISTEXT(VLOOKUP(A46,Table3[],4,FALSE)), VLOOKUP(A46,Table3[],4,FALSE),"")</f>
        <v/>
      </c>
      <c r="K46" s="68"/>
      <c r="L46" s="64" t="str">
        <f t="shared" ca="1" si="8"/>
        <v/>
      </c>
      <c r="M46" s="64" t="str">
        <f t="shared" ca="1" si="9"/>
        <v/>
      </c>
      <c r="N46" s="64" t="b">
        <f ca="1">IF(AND(N45="",M46=M44),N44,IF(AND(A46&lt;&gt;"",D46="",F46=""),IF(ISNA(C46),"",IF(L46=0,IF(M46&lt;&gt;M45,INT(MAX(N$5:N45))+1,INT(MAX(N$5:N45)))+0.5,IF(M46&lt;&gt;M45,INT(MAX(N$5:N45))+1,INT(MAX(N$5:N45)))))))</f>
        <v>0</v>
      </c>
      <c r="O46" s="62" t="str">
        <f t="shared" ca="1" si="10"/>
        <v/>
      </c>
      <c r="P46" s="62">
        <f t="shared" ca="1" si="11"/>
        <v>1</v>
      </c>
      <c r="Q46" s="62">
        <f t="shared" ca="1" si="12"/>
        <v>1</v>
      </c>
      <c r="R46" s="62" t="str">
        <f t="shared" ca="1" si="3"/>
        <v/>
      </c>
      <c r="S46" s="62" t="str">
        <f t="shared" ca="1" si="4"/>
        <v/>
      </c>
      <c r="T46" t="e">
        <f t="shared" ca="1" si="5"/>
        <v>#N/A</v>
      </c>
    </row>
    <row r="47" spans="1:20" ht="14.5" x14ac:dyDescent="0.35">
      <c r="A47" s="2" t="str">
        <f ca="1">CalcVisits!C63</f>
        <v/>
      </c>
      <c r="B47" s="21" t="str">
        <f ca="1">CalcVisits!I63</f>
        <v/>
      </c>
      <c r="C47" s="52" t="e">
        <f t="shared" ca="1" si="0"/>
        <v>#N/A</v>
      </c>
      <c r="D47" s="66"/>
      <c r="E47" s="65">
        <f t="shared" ca="1" si="13"/>
        <v>0.5</v>
      </c>
      <c r="F47" s="55"/>
      <c r="G47" s="56" t="e">
        <f t="shared" ca="1" si="7"/>
        <v>#N/A</v>
      </c>
      <c r="H47" s="57" t="e">
        <f t="shared" ca="1" si="1"/>
        <v>#N/A</v>
      </c>
      <c r="I47" s="58" t="e">
        <f t="shared" ca="1" si="2"/>
        <v>#N/A</v>
      </c>
      <c r="J47" s="59" t="str">
        <f ca="1">IF(ISTEXT(VLOOKUP(A47,Table3[],4,FALSE)), VLOOKUP(A47,Table3[],4,FALSE),"")</f>
        <v/>
      </c>
      <c r="K47" s="68"/>
      <c r="L47" s="64" t="str">
        <f t="shared" ca="1" si="8"/>
        <v/>
      </c>
      <c r="M47" s="64" t="str">
        <f t="shared" ca="1" si="9"/>
        <v/>
      </c>
      <c r="N47" s="64" t="b">
        <f ca="1">IF(AND(N46="",M47=M45),N45,IF(AND(A47&lt;&gt;"",D47="",F47=""),IF(ISNA(C47),"",IF(L47=0,IF(M47&lt;&gt;M46,INT(MAX(N$5:N46))+1,INT(MAX(N$5:N46)))+0.5,IF(M47&lt;&gt;M46,INT(MAX(N$5:N46))+1,INT(MAX(N$5:N46)))))))</f>
        <v>0</v>
      </c>
      <c r="O47" s="62" t="str">
        <f t="shared" ca="1" si="10"/>
        <v/>
      </c>
      <c r="P47" s="62">
        <f t="shared" ca="1" si="11"/>
        <v>1</v>
      </c>
      <c r="Q47" s="62">
        <f t="shared" ca="1" si="12"/>
        <v>1</v>
      </c>
      <c r="R47" s="62" t="str">
        <f t="shared" ca="1" si="3"/>
        <v/>
      </c>
      <c r="S47" s="62" t="str">
        <f t="shared" ca="1" si="4"/>
        <v/>
      </c>
      <c r="T47" t="e">
        <f t="shared" ca="1" si="5"/>
        <v>#N/A</v>
      </c>
    </row>
    <row r="48" spans="1:20" ht="14.5" x14ac:dyDescent="0.35">
      <c r="A48" s="2" t="str">
        <f ca="1">CalcVisits!C64</f>
        <v/>
      </c>
      <c r="B48" s="21" t="str">
        <f ca="1">CalcVisits!I64</f>
        <v/>
      </c>
      <c r="C48" s="52" t="e">
        <f t="shared" ca="1" si="0"/>
        <v>#N/A</v>
      </c>
      <c r="D48" s="66"/>
      <c r="E48" s="65">
        <f t="shared" ca="1" si="13"/>
        <v>0.5</v>
      </c>
      <c r="F48" s="55"/>
      <c r="G48" s="56" t="e">
        <f t="shared" ca="1" si="7"/>
        <v>#N/A</v>
      </c>
      <c r="H48" s="57" t="e">
        <f t="shared" ca="1" si="1"/>
        <v>#N/A</v>
      </c>
      <c r="I48" s="58" t="e">
        <f t="shared" ca="1" si="2"/>
        <v>#N/A</v>
      </c>
      <c r="J48" s="59" t="str">
        <f ca="1">IF(ISTEXT(VLOOKUP(A48,Table3[],4,FALSE)), VLOOKUP(A48,Table3[],4,FALSE),"")</f>
        <v/>
      </c>
      <c r="K48" s="68"/>
      <c r="L48" s="64" t="str">
        <f t="shared" ca="1" si="8"/>
        <v/>
      </c>
      <c r="M48" s="64" t="str">
        <f t="shared" ca="1" si="9"/>
        <v/>
      </c>
      <c r="N48" s="64" t="b">
        <f ca="1">IF(AND(N47="",M48=M46),N46,IF(AND(A48&lt;&gt;"",D48="",F48=""),IF(ISNA(C48),"",IF(L48=0,IF(M48&lt;&gt;M47,INT(MAX(N$5:N47))+1,INT(MAX(N$5:N47)))+0.5,IF(M48&lt;&gt;M47,INT(MAX(N$5:N47))+1,INT(MAX(N$5:N47)))))))</f>
        <v>0</v>
      </c>
      <c r="O48" s="62" t="str">
        <f t="shared" ca="1" si="10"/>
        <v/>
      </c>
      <c r="P48" s="62">
        <f t="shared" ca="1" si="11"/>
        <v>1</v>
      </c>
      <c r="Q48" s="62">
        <f t="shared" ca="1" si="12"/>
        <v>1</v>
      </c>
      <c r="R48" s="62" t="str">
        <f t="shared" ca="1" si="3"/>
        <v/>
      </c>
      <c r="S48" s="62" t="str">
        <f t="shared" ca="1" si="4"/>
        <v/>
      </c>
      <c r="T48" t="e">
        <f t="shared" ca="1" si="5"/>
        <v>#N/A</v>
      </c>
    </row>
    <row r="49" spans="1:20" ht="14.5" x14ac:dyDescent="0.35">
      <c r="A49" s="2" t="str">
        <f ca="1">CalcVisits!C65</f>
        <v/>
      </c>
      <c r="B49" s="21" t="str">
        <f ca="1">CalcVisits!I65</f>
        <v/>
      </c>
      <c r="C49" s="52" t="e">
        <f t="shared" ca="1" si="0"/>
        <v>#N/A</v>
      </c>
      <c r="D49" s="66"/>
      <c r="E49" s="65">
        <f t="shared" ca="1" si="13"/>
        <v>0.5</v>
      </c>
      <c r="F49" s="55"/>
      <c r="G49" s="56" t="e">
        <f t="shared" ca="1" si="7"/>
        <v>#N/A</v>
      </c>
      <c r="H49" s="57" t="e">
        <f t="shared" ca="1" si="1"/>
        <v>#N/A</v>
      </c>
      <c r="I49" s="58" t="e">
        <f t="shared" ca="1" si="2"/>
        <v>#N/A</v>
      </c>
      <c r="J49" s="59" t="str">
        <f ca="1">IF(ISTEXT(VLOOKUP(A49,Table3[],4,FALSE)), VLOOKUP(A49,Table3[],4,FALSE),"")</f>
        <v/>
      </c>
      <c r="K49" s="68"/>
      <c r="L49" s="64" t="str">
        <f t="shared" ca="1" si="8"/>
        <v/>
      </c>
      <c r="M49" s="64" t="str">
        <f t="shared" ca="1" si="9"/>
        <v/>
      </c>
      <c r="N49" s="64" t="b">
        <f ca="1">IF(AND(N48="",M49=M47),N47,IF(AND(A49&lt;&gt;"",D49="",F49=""),IF(ISNA(C49),"",IF(L49=0,IF(M49&lt;&gt;M48,INT(MAX(N$5:N48))+1,INT(MAX(N$5:N48)))+0.5,IF(M49&lt;&gt;M48,INT(MAX(N$5:N48))+1,INT(MAX(N$5:N48)))))))</f>
        <v>0</v>
      </c>
      <c r="O49" s="62" t="str">
        <f t="shared" ca="1" si="10"/>
        <v/>
      </c>
      <c r="P49" s="62">
        <f t="shared" ca="1" si="11"/>
        <v>1</v>
      </c>
      <c r="Q49" s="62">
        <f t="shared" ca="1" si="12"/>
        <v>1</v>
      </c>
      <c r="R49" s="62" t="str">
        <f t="shared" ca="1" si="3"/>
        <v/>
      </c>
      <c r="S49" s="62" t="str">
        <f t="shared" ca="1" si="4"/>
        <v/>
      </c>
      <c r="T49" t="e">
        <f t="shared" ca="1" si="5"/>
        <v>#N/A</v>
      </c>
    </row>
    <row r="50" spans="1:20" ht="14.5" x14ac:dyDescent="0.35">
      <c r="A50" s="2" t="str">
        <f ca="1">CalcVisits!C66</f>
        <v/>
      </c>
      <c r="B50" s="21" t="str">
        <f ca="1">CalcVisits!I66</f>
        <v/>
      </c>
      <c r="C50" s="52" t="e">
        <f t="shared" ca="1" si="0"/>
        <v>#N/A</v>
      </c>
      <c r="D50" s="66"/>
      <c r="E50" s="65">
        <f t="shared" ca="1" si="13"/>
        <v>0.5</v>
      </c>
      <c r="F50" s="55"/>
      <c r="G50" s="56" t="e">
        <f t="shared" ca="1" si="7"/>
        <v>#N/A</v>
      </c>
      <c r="H50" s="57" t="e">
        <f t="shared" ca="1" si="1"/>
        <v>#N/A</v>
      </c>
      <c r="I50" s="58" t="e">
        <f t="shared" ca="1" si="2"/>
        <v>#N/A</v>
      </c>
      <c r="J50" s="59" t="str">
        <f ca="1">IF(ISTEXT(VLOOKUP(A50,Table3[],4,FALSE)), VLOOKUP(A50,Table3[],4,FALSE),"")</f>
        <v/>
      </c>
      <c r="K50" s="68"/>
      <c r="L50" s="64" t="str">
        <f t="shared" ca="1" si="8"/>
        <v/>
      </c>
      <c r="M50" s="64" t="str">
        <f t="shared" ca="1" si="9"/>
        <v/>
      </c>
      <c r="N50" s="64" t="b">
        <f ca="1">IF(AND(N49="",M50=M48),N48,IF(AND(A50&lt;&gt;"",D50="",F50=""),IF(ISNA(C50),"",IF(L50=0,IF(M50&lt;&gt;M49,INT(MAX(N$5:N49))+1,INT(MAX(N$5:N49)))+0.5,IF(M50&lt;&gt;M49,INT(MAX(N$5:N49))+1,INT(MAX(N$5:N49)))))))</f>
        <v>0</v>
      </c>
      <c r="O50" s="62" t="str">
        <f t="shared" ca="1" si="10"/>
        <v/>
      </c>
      <c r="P50" s="62">
        <f t="shared" ca="1" si="11"/>
        <v>1</v>
      </c>
      <c r="Q50" s="62">
        <f t="shared" ca="1" si="12"/>
        <v>1</v>
      </c>
      <c r="R50" s="62" t="str">
        <f t="shared" ca="1" si="3"/>
        <v/>
      </c>
      <c r="S50" s="62" t="str">
        <f t="shared" ca="1" si="4"/>
        <v/>
      </c>
      <c r="T50" t="e">
        <f t="shared" ca="1" si="5"/>
        <v>#N/A</v>
      </c>
    </row>
    <row r="51" spans="1:20" ht="14.5" x14ac:dyDescent="0.35">
      <c r="A51" s="2" t="str">
        <f ca="1">CalcVisits!C67</f>
        <v/>
      </c>
      <c r="B51" s="21" t="str">
        <f ca="1">CalcVisits!I67</f>
        <v/>
      </c>
      <c r="C51" s="52" t="e">
        <f t="shared" ca="1" si="0"/>
        <v>#N/A</v>
      </c>
      <c r="D51" s="66"/>
      <c r="E51" s="65">
        <f t="shared" ca="1" si="13"/>
        <v>0.5</v>
      </c>
      <c r="F51" s="55"/>
      <c r="G51" s="56" t="e">
        <f t="shared" ca="1" si="7"/>
        <v>#N/A</v>
      </c>
      <c r="H51" s="57" t="e">
        <f t="shared" ca="1" si="1"/>
        <v>#N/A</v>
      </c>
      <c r="I51" s="58" t="e">
        <f t="shared" ca="1" si="2"/>
        <v>#N/A</v>
      </c>
      <c r="J51" s="59" t="str">
        <f ca="1">IF(ISTEXT(VLOOKUP(A51,Table3[],4,FALSE)), VLOOKUP(A51,Table3[],4,FALSE),"")</f>
        <v/>
      </c>
      <c r="K51" s="68"/>
      <c r="L51" s="64" t="str">
        <f t="shared" ca="1" si="8"/>
        <v/>
      </c>
      <c r="M51" s="64" t="str">
        <f t="shared" ca="1" si="9"/>
        <v/>
      </c>
      <c r="N51" s="64" t="b">
        <f ca="1">IF(AND(N50="",M51=M49),N49,IF(AND(A51&lt;&gt;"",D51="",F51=""),IF(ISNA(C51),"",IF(L51=0,IF(M51&lt;&gt;M50,INT(MAX(N$5:N50))+1,INT(MAX(N$5:N50)))+0.5,IF(M51&lt;&gt;M50,INT(MAX(N$5:N50))+1,INT(MAX(N$5:N50)))))))</f>
        <v>0</v>
      </c>
      <c r="O51" s="62" t="str">
        <f t="shared" ca="1" si="10"/>
        <v/>
      </c>
      <c r="P51" s="62">
        <f t="shared" ca="1" si="11"/>
        <v>1</v>
      </c>
      <c r="Q51" s="62">
        <f t="shared" ca="1" si="12"/>
        <v>1</v>
      </c>
      <c r="R51" s="62" t="str">
        <f t="shared" ca="1" si="3"/>
        <v/>
      </c>
      <c r="S51" s="62" t="str">
        <f t="shared" ca="1" si="4"/>
        <v/>
      </c>
      <c r="T51" t="e">
        <f t="shared" ca="1" si="5"/>
        <v>#N/A</v>
      </c>
    </row>
    <row r="52" spans="1:20" ht="14.5" x14ac:dyDescent="0.35">
      <c r="A52" s="2" t="str">
        <f ca="1">CalcVisits!C68</f>
        <v/>
      </c>
      <c r="B52" s="21" t="str">
        <f ca="1">CalcVisits!I68</f>
        <v/>
      </c>
      <c r="C52" s="52" t="e">
        <f t="shared" ca="1" si="0"/>
        <v>#N/A</v>
      </c>
      <c r="D52" s="66"/>
      <c r="E52" s="65">
        <f t="shared" ca="1" si="13"/>
        <v>0.5</v>
      </c>
      <c r="F52" s="55"/>
      <c r="G52" s="56" t="e">
        <f t="shared" ca="1" si="7"/>
        <v>#N/A</v>
      </c>
      <c r="H52" s="57" t="e">
        <f t="shared" ca="1" si="1"/>
        <v>#N/A</v>
      </c>
      <c r="I52" s="58" t="e">
        <f t="shared" ca="1" si="2"/>
        <v>#N/A</v>
      </c>
      <c r="J52" s="59" t="str">
        <f ca="1">IF(ISTEXT(VLOOKUP(A52,Table3[],4,FALSE)), VLOOKUP(A52,Table3[],4,FALSE),"")</f>
        <v/>
      </c>
      <c r="K52" s="68"/>
      <c r="L52" s="64" t="str">
        <f t="shared" ca="1" si="8"/>
        <v/>
      </c>
      <c r="M52" s="64" t="str">
        <f t="shared" ca="1" si="9"/>
        <v/>
      </c>
      <c r="N52" s="64" t="b">
        <f ca="1">IF(AND(N51="",M52=M50),N50,IF(AND(A52&lt;&gt;"",D52="",F52=""),IF(ISNA(C52),"",IF(L52=0,IF(M52&lt;&gt;M51,INT(MAX(N$5:N51))+1,INT(MAX(N$5:N51)))+0.5,IF(M52&lt;&gt;M51,INT(MAX(N$5:N51))+1,INT(MAX(N$5:N51)))))))</f>
        <v>0</v>
      </c>
      <c r="O52" s="62" t="str">
        <f t="shared" ca="1" si="10"/>
        <v/>
      </c>
      <c r="P52" s="62">
        <f t="shared" ca="1" si="11"/>
        <v>1</v>
      </c>
      <c r="Q52" s="62">
        <f t="shared" ca="1" si="12"/>
        <v>1</v>
      </c>
      <c r="R52" s="62" t="str">
        <f t="shared" ca="1" si="3"/>
        <v/>
      </c>
      <c r="S52" s="62" t="str">
        <f t="shared" ca="1" si="4"/>
        <v/>
      </c>
      <c r="T52" t="e">
        <f t="shared" ca="1" si="5"/>
        <v>#N/A</v>
      </c>
    </row>
    <row r="53" spans="1:20" ht="14.5" x14ac:dyDescent="0.35">
      <c r="A53" s="2" t="str">
        <f ca="1">CalcVisits!C69</f>
        <v/>
      </c>
      <c r="B53" s="21" t="str">
        <f ca="1">CalcVisits!I69</f>
        <v/>
      </c>
      <c r="C53" s="52" t="e">
        <f t="shared" ca="1" si="0"/>
        <v>#N/A</v>
      </c>
      <c r="D53" s="66"/>
      <c r="E53" s="65">
        <f t="shared" ca="1" si="13"/>
        <v>0.5</v>
      </c>
      <c r="F53" s="55"/>
      <c r="G53" s="56" t="e">
        <f t="shared" ca="1" si="7"/>
        <v>#N/A</v>
      </c>
      <c r="H53" s="57" t="e">
        <f t="shared" ca="1" si="1"/>
        <v>#N/A</v>
      </c>
      <c r="I53" s="58" t="e">
        <f t="shared" ca="1" si="2"/>
        <v>#N/A</v>
      </c>
      <c r="J53" s="59" t="str">
        <f ca="1">IF(ISTEXT(VLOOKUP(A53,Table3[],4,FALSE)), VLOOKUP(A53,Table3[],4,FALSE),"")</f>
        <v/>
      </c>
      <c r="K53" s="68"/>
      <c r="L53" s="64" t="str">
        <f t="shared" ca="1" si="8"/>
        <v/>
      </c>
      <c r="M53" s="64" t="str">
        <f t="shared" ca="1" si="9"/>
        <v/>
      </c>
      <c r="N53" s="64" t="b">
        <f ca="1">IF(AND(N52="",M53=M51),N51,IF(AND(A53&lt;&gt;"",D53="",F53=""),IF(ISNA(C53),"",IF(L53=0,IF(M53&lt;&gt;M52,INT(MAX(N$5:N52))+1,INT(MAX(N$5:N52)))+0.5,IF(M53&lt;&gt;M52,INT(MAX(N$5:N52))+1,INT(MAX(N$5:N52)))))))</f>
        <v>0</v>
      </c>
      <c r="O53" s="62" t="str">
        <f t="shared" ca="1" si="10"/>
        <v/>
      </c>
      <c r="P53" s="62">
        <f t="shared" ca="1" si="11"/>
        <v>1</v>
      </c>
      <c r="Q53" s="62">
        <f t="shared" ca="1" si="12"/>
        <v>1</v>
      </c>
      <c r="R53" s="62" t="str">
        <f t="shared" ca="1" si="3"/>
        <v/>
      </c>
      <c r="S53" s="62" t="str">
        <f t="shared" ca="1" si="4"/>
        <v/>
      </c>
      <c r="T53" t="e">
        <f t="shared" ca="1" si="5"/>
        <v>#N/A</v>
      </c>
    </row>
    <row r="54" spans="1:20" ht="14.5" x14ac:dyDescent="0.35">
      <c r="A54" s="2" t="str">
        <f ca="1">CalcVisits!C70</f>
        <v/>
      </c>
      <c r="B54" s="21" t="str">
        <f ca="1">CalcVisits!I70</f>
        <v/>
      </c>
      <c r="C54" s="52" t="e">
        <f t="shared" ca="1" si="0"/>
        <v>#N/A</v>
      </c>
      <c r="D54" s="66"/>
      <c r="E54" s="65">
        <f t="shared" ca="1" si="13"/>
        <v>0.5</v>
      </c>
      <c r="F54" s="55"/>
      <c r="G54" s="56" t="e">
        <f t="shared" ca="1" si="7"/>
        <v>#N/A</v>
      </c>
      <c r="H54" s="57" t="e">
        <f t="shared" ca="1" si="1"/>
        <v>#N/A</v>
      </c>
      <c r="I54" s="58" t="e">
        <f t="shared" ca="1" si="2"/>
        <v>#N/A</v>
      </c>
      <c r="J54" s="59" t="str">
        <f ca="1">IF(ISTEXT(VLOOKUP(A54,Table3[],4,FALSE)), VLOOKUP(A54,Table3[],4,FALSE),"")</f>
        <v/>
      </c>
      <c r="K54" s="68"/>
      <c r="L54" s="64" t="str">
        <f t="shared" ca="1" si="8"/>
        <v/>
      </c>
      <c r="M54" s="64" t="str">
        <f t="shared" ca="1" si="9"/>
        <v/>
      </c>
      <c r="N54" s="64" t="b">
        <f ca="1">IF(AND(N53="",M54=M52),N52,IF(AND(A54&lt;&gt;"",D54="",F54=""),IF(ISNA(C54),"",IF(L54=0,IF(M54&lt;&gt;M53,INT(MAX(N$5:N53))+1,INT(MAX(N$5:N53)))+0.5,IF(M54&lt;&gt;M53,INT(MAX(N$5:N53))+1,INT(MAX(N$5:N53)))))))</f>
        <v>0</v>
      </c>
      <c r="O54" s="62" t="str">
        <f t="shared" ca="1" si="10"/>
        <v/>
      </c>
      <c r="P54" s="62">
        <f t="shared" ca="1" si="11"/>
        <v>1</v>
      </c>
      <c r="Q54" s="62">
        <f t="shared" ca="1" si="12"/>
        <v>1</v>
      </c>
      <c r="R54" s="62" t="str">
        <f t="shared" ca="1" si="3"/>
        <v/>
      </c>
      <c r="S54" s="62" t="str">
        <f t="shared" ca="1" si="4"/>
        <v/>
      </c>
      <c r="T54" t="e">
        <f t="shared" ca="1" si="5"/>
        <v>#N/A</v>
      </c>
    </row>
    <row r="55" spans="1:20" ht="14.5" x14ac:dyDescent="0.35">
      <c r="A55" s="2" t="str">
        <f ca="1">CalcVisits!C71</f>
        <v/>
      </c>
      <c r="B55" s="21" t="str">
        <f ca="1">CalcVisits!I71</f>
        <v/>
      </c>
      <c r="C55" s="52" t="e">
        <f t="shared" ca="1" si="0"/>
        <v>#N/A</v>
      </c>
      <c r="D55" s="66"/>
      <c r="E55" s="65">
        <f t="shared" ca="1" si="13"/>
        <v>0.5</v>
      </c>
      <c r="F55" s="55"/>
      <c r="G55" s="56" t="e">
        <f t="shared" ca="1" si="7"/>
        <v>#N/A</v>
      </c>
      <c r="H55" s="57" t="e">
        <f t="shared" ca="1" si="1"/>
        <v>#N/A</v>
      </c>
      <c r="I55" s="58" t="e">
        <f t="shared" ca="1" si="2"/>
        <v>#N/A</v>
      </c>
      <c r="J55" s="59" t="str">
        <f ca="1">IF(ISTEXT(VLOOKUP(A55,Table3[],4,FALSE)), VLOOKUP(A55,Table3[],4,FALSE),"")</f>
        <v/>
      </c>
      <c r="K55" s="68"/>
      <c r="L55" s="64" t="str">
        <f t="shared" ca="1" si="8"/>
        <v/>
      </c>
      <c r="M55" s="64" t="str">
        <f t="shared" ca="1" si="9"/>
        <v/>
      </c>
      <c r="N55" s="64" t="b">
        <f ca="1">IF(AND(N54="",M55=M53),N53,IF(AND(A55&lt;&gt;"",D55="",F55=""),IF(ISNA(C55),"",IF(L55=0,IF(M55&lt;&gt;M54,INT(MAX(N$5:N54))+1,INT(MAX(N$5:N54)))+0.5,IF(M55&lt;&gt;M54,INT(MAX(N$5:N54))+1,INT(MAX(N$5:N54)))))))</f>
        <v>0</v>
      </c>
      <c r="O55" s="62" t="str">
        <f t="shared" ca="1" si="10"/>
        <v/>
      </c>
      <c r="P55" s="62">
        <f t="shared" ca="1" si="11"/>
        <v>1</v>
      </c>
      <c r="Q55" s="62">
        <f t="shared" ca="1" si="12"/>
        <v>1</v>
      </c>
      <c r="R55" s="62" t="str">
        <f t="shared" ca="1" si="3"/>
        <v/>
      </c>
      <c r="S55" s="62" t="str">
        <f t="shared" ca="1" si="4"/>
        <v/>
      </c>
      <c r="T55" t="e">
        <f t="shared" ca="1" si="5"/>
        <v>#N/A</v>
      </c>
    </row>
    <row r="56" spans="1:20" ht="14.5" x14ac:dyDescent="0.35">
      <c r="A56" s="2" t="str">
        <f ca="1">CalcVisits!C72</f>
        <v/>
      </c>
      <c r="B56" s="21" t="str">
        <f ca="1">CalcVisits!I72</f>
        <v/>
      </c>
      <c r="C56" s="52" t="e">
        <f t="shared" ca="1" si="0"/>
        <v>#N/A</v>
      </c>
      <c r="D56" s="66"/>
      <c r="E56" s="65">
        <f t="shared" ca="1" si="13"/>
        <v>0.5</v>
      </c>
      <c r="F56" s="55"/>
      <c r="G56" s="56" t="e">
        <f t="shared" ca="1" si="7"/>
        <v>#N/A</v>
      </c>
      <c r="H56" s="57" t="e">
        <f t="shared" ca="1" si="1"/>
        <v>#N/A</v>
      </c>
      <c r="I56" s="58" t="e">
        <f t="shared" ca="1" si="2"/>
        <v>#N/A</v>
      </c>
      <c r="J56" s="59" t="str">
        <f ca="1">IF(ISTEXT(VLOOKUP(A56,Table3[],4,FALSE)), VLOOKUP(A56,Table3[],4,FALSE),"")</f>
        <v/>
      </c>
      <c r="K56" s="68"/>
      <c r="L56" s="64" t="str">
        <f t="shared" ca="1" si="8"/>
        <v/>
      </c>
      <c r="M56" s="64" t="str">
        <f t="shared" ca="1" si="9"/>
        <v/>
      </c>
      <c r="N56" s="64" t="b">
        <f ca="1">IF(AND(N55="",M56=M54),N54,IF(AND(A56&lt;&gt;"",D56="",F56=""),IF(ISNA(C56),"",IF(L56=0,IF(M56&lt;&gt;M55,INT(MAX(N$5:N55))+1,INT(MAX(N$5:N55)))+0.5,IF(M56&lt;&gt;M55,INT(MAX(N$5:N55))+1,INT(MAX(N$5:N55)))))))</f>
        <v>0</v>
      </c>
      <c r="O56" s="62" t="str">
        <f t="shared" ca="1" si="10"/>
        <v/>
      </c>
      <c r="P56" s="62">
        <f t="shared" ca="1" si="11"/>
        <v>1</v>
      </c>
      <c r="Q56" s="62">
        <f t="shared" ca="1" si="12"/>
        <v>1</v>
      </c>
      <c r="R56" s="62" t="str">
        <f t="shared" ca="1" si="3"/>
        <v/>
      </c>
      <c r="S56" s="62" t="str">
        <f t="shared" ca="1" si="4"/>
        <v/>
      </c>
      <c r="T56" t="e">
        <f t="shared" ca="1" si="5"/>
        <v>#N/A</v>
      </c>
    </row>
    <row r="57" spans="1:20" ht="14.5" x14ac:dyDescent="0.35">
      <c r="A57" s="2" t="str">
        <f ca="1">CalcVisits!C73</f>
        <v/>
      </c>
      <c r="B57" s="21" t="str">
        <f ca="1">CalcVisits!I73</f>
        <v/>
      </c>
      <c r="C57" s="52" t="e">
        <f t="shared" ca="1" si="0"/>
        <v>#N/A</v>
      </c>
      <c r="D57" s="66"/>
      <c r="E57" s="65">
        <f t="shared" ca="1" si="13"/>
        <v>0.5</v>
      </c>
      <c r="F57" s="55"/>
      <c r="G57" s="56" t="e">
        <f t="shared" ca="1" si="7"/>
        <v>#N/A</v>
      </c>
      <c r="H57" s="57" t="e">
        <f t="shared" ca="1" si="1"/>
        <v>#N/A</v>
      </c>
      <c r="I57" s="58" t="e">
        <f t="shared" ca="1" si="2"/>
        <v>#N/A</v>
      </c>
      <c r="J57" s="59" t="str">
        <f ca="1">IF(ISTEXT(VLOOKUP(A57,Table3[],4,FALSE)), VLOOKUP(A57,Table3[],4,FALSE),"")</f>
        <v/>
      </c>
      <c r="K57" s="68"/>
      <c r="L57" s="64" t="str">
        <f t="shared" ca="1" si="8"/>
        <v/>
      </c>
      <c r="M57" s="64" t="str">
        <f t="shared" ca="1" si="9"/>
        <v/>
      </c>
      <c r="N57" s="64" t="b">
        <f ca="1">IF(AND(N56="",M57=M55),N55,IF(AND(A57&lt;&gt;"",D57="",F57=""),IF(ISNA(C57),"",IF(L57=0,IF(M57&lt;&gt;M56,INT(MAX(N$5:N56))+1,INT(MAX(N$5:N56)))+0.5,IF(M57&lt;&gt;M56,INT(MAX(N$5:N56))+1,INT(MAX(N$5:N56)))))))</f>
        <v>0</v>
      </c>
      <c r="O57" s="62" t="str">
        <f t="shared" ca="1" si="10"/>
        <v/>
      </c>
      <c r="P57" s="62">
        <f t="shared" ca="1" si="11"/>
        <v>1</v>
      </c>
      <c r="Q57" s="62">
        <f t="shared" ca="1" si="12"/>
        <v>1</v>
      </c>
      <c r="R57" s="62" t="str">
        <f t="shared" ca="1" si="3"/>
        <v/>
      </c>
      <c r="S57" s="62" t="str">
        <f t="shared" ca="1" si="4"/>
        <v/>
      </c>
      <c r="T57" t="e">
        <f t="shared" ca="1" si="5"/>
        <v>#N/A</v>
      </c>
    </row>
    <row r="58" spans="1:20" ht="14.5" x14ac:dyDescent="0.35">
      <c r="A58" s="2" t="str">
        <f ca="1">CalcVisits!C74</f>
        <v/>
      </c>
      <c r="B58" s="21" t="str">
        <f ca="1">CalcVisits!I74</f>
        <v/>
      </c>
      <c r="C58" s="52" t="e">
        <f t="shared" ca="1" si="0"/>
        <v>#N/A</v>
      </c>
      <c r="D58" s="66"/>
      <c r="E58" s="65">
        <f t="shared" ca="1" si="13"/>
        <v>0.5</v>
      </c>
      <c r="F58" s="55"/>
      <c r="G58" s="56" t="e">
        <f t="shared" ca="1" si="7"/>
        <v>#N/A</v>
      </c>
      <c r="H58" s="57" t="e">
        <f t="shared" ca="1" si="1"/>
        <v>#N/A</v>
      </c>
      <c r="I58" s="58" t="e">
        <f t="shared" ca="1" si="2"/>
        <v>#N/A</v>
      </c>
      <c r="J58" s="59" t="str">
        <f ca="1">IF(ISTEXT(VLOOKUP(A58,Table3[],4,FALSE)), VLOOKUP(A58,Table3[],4,FALSE),"")</f>
        <v/>
      </c>
      <c r="K58" s="68"/>
      <c r="L58" s="64" t="str">
        <f t="shared" ca="1" si="8"/>
        <v/>
      </c>
      <c r="M58" s="64" t="str">
        <f t="shared" ca="1" si="9"/>
        <v/>
      </c>
      <c r="N58" s="64" t="b">
        <f ca="1">IF(AND(N57="",M58=M56),N56,IF(AND(A58&lt;&gt;"",D58="",F58=""),IF(ISNA(C58),"",IF(L58=0,IF(M58&lt;&gt;M57,INT(MAX(N$5:N57))+1,INT(MAX(N$5:N57)))+0.5,IF(M58&lt;&gt;M57,INT(MAX(N$5:N57))+1,INT(MAX(N$5:N57)))))))</f>
        <v>0</v>
      </c>
      <c r="O58" s="62" t="str">
        <f t="shared" ca="1" si="10"/>
        <v/>
      </c>
      <c r="P58" s="62">
        <f t="shared" ca="1" si="11"/>
        <v>1</v>
      </c>
      <c r="Q58" s="62">
        <f t="shared" ca="1" si="12"/>
        <v>1</v>
      </c>
      <c r="R58" s="62" t="str">
        <f t="shared" ca="1" si="3"/>
        <v/>
      </c>
      <c r="S58" s="62" t="str">
        <f t="shared" ca="1" si="4"/>
        <v/>
      </c>
      <c r="T58" t="e">
        <f t="shared" ca="1" si="5"/>
        <v>#N/A</v>
      </c>
    </row>
    <row r="59" spans="1:20" ht="14.5" x14ac:dyDescent="0.35">
      <c r="A59" s="2" t="str">
        <f ca="1">CalcVisits!C75</f>
        <v/>
      </c>
      <c r="B59" s="21" t="str">
        <f ca="1">CalcVisits!I75</f>
        <v/>
      </c>
      <c r="C59" s="52" t="e">
        <f t="shared" ca="1" si="0"/>
        <v>#N/A</v>
      </c>
      <c r="D59" s="66"/>
      <c r="E59" s="65">
        <f t="shared" ca="1" si="13"/>
        <v>0.5</v>
      </c>
      <c r="F59" s="55"/>
      <c r="G59" s="56" t="e">
        <f t="shared" ca="1" si="7"/>
        <v>#N/A</v>
      </c>
      <c r="H59" s="57" t="e">
        <f t="shared" ca="1" si="1"/>
        <v>#N/A</v>
      </c>
      <c r="I59" s="58" t="e">
        <f t="shared" ca="1" si="2"/>
        <v>#N/A</v>
      </c>
      <c r="J59" s="59" t="str">
        <f ca="1">IF(ISTEXT(VLOOKUP(A59,Table3[],4,FALSE)), VLOOKUP(A59,Table3[],4,FALSE),"")</f>
        <v/>
      </c>
      <c r="K59" s="68"/>
      <c r="L59" s="64" t="str">
        <f t="shared" ca="1" si="8"/>
        <v/>
      </c>
      <c r="M59" s="64" t="str">
        <f t="shared" ca="1" si="9"/>
        <v/>
      </c>
      <c r="N59" s="64" t="b">
        <f ca="1">IF(AND(N58="",M59=M57),N57,IF(AND(A59&lt;&gt;"",D59="",F59=""),IF(ISNA(C59),"",IF(L59=0,IF(M59&lt;&gt;M58,INT(MAX(N$5:N58))+1,INT(MAX(N$5:N58)))+0.5,IF(M59&lt;&gt;M58,INT(MAX(N$5:N58))+1,INT(MAX(N$5:N58)))))))</f>
        <v>0</v>
      </c>
      <c r="O59" s="62" t="str">
        <f t="shared" ca="1" si="10"/>
        <v/>
      </c>
      <c r="P59" s="62">
        <f t="shared" ca="1" si="11"/>
        <v>1</v>
      </c>
      <c r="Q59" s="62">
        <f t="shared" ca="1" si="12"/>
        <v>1</v>
      </c>
      <c r="R59" s="62" t="str">
        <f t="shared" ca="1" si="3"/>
        <v/>
      </c>
      <c r="S59" s="62" t="str">
        <f t="shared" ca="1" si="4"/>
        <v/>
      </c>
      <c r="T59" t="e">
        <f t="shared" ca="1" si="5"/>
        <v>#N/A</v>
      </c>
    </row>
    <row r="60" spans="1:20" ht="14.5" x14ac:dyDescent="0.35">
      <c r="A60" s="2" t="str">
        <f ca="1">CalcVisits!C76</f>
        <v/>
      </c>
      <c r="B60" s="21" t="str">
        <f ca="1">CalcVisits!I76</f>
        <v/>
      </c>
      <c r="C60" s="52" t="e">
        <f t="shared" ca="1" si="0"/>
        <v>#N/A</v>
      </c>
      <c r="D60" s="66"/>
      <c r="E60" s="65">
        <f t="shared" ca="1" si="13"/>
        <v>0.5</v>
      </c>
      <c r="F60" s="55"/>
      <c r="G60" s="56" t="e">
        <f t="shared" ca="1" si="7"/>
        <v>#N/A</v>
      </c>
      <c r="H60" s="57" t="e">
        <f t="shared" ca="1" si="1"/>
        <v>#N/A</v>
      </c>
      <c r="I60" s="58" t="e">
        <f t="shared" ca="1" si="2"/>
        <v>#N/A</v>
      </c>
      <c r="J60" s="59" t="str">
        <f ca="1">IF(ISTEXT(VLOOKUP(A60,Table3[],4,FALSE)), VLOOKUP(A60,Table3[],4,FALSE),"")</f>
        <v/>
      </c>
      <c r="K60" s="68"/>
      <c r="L60" s="64" t="str">
        <f t="shared" ca="1" si="8"/>
        <v/>
      </c>
      <c r="M60" s="64" t="str">
        <f t="shared" ca="1" si="9"/>
        <v/>
      </c>
      <c r="N60" s="64" t="b">
        <f ca="1">IF(AND(N59="",M60=M58),N58,IF(AND(A60&lt;&gt;"",D60="",F60=""),IF(ISNA(C60),"",IF(L60=0,IF(M60&lt;&gt;M59,INT(MAX(N$5:N59))+1,INT(MAX(N$5:N59)))+0.5,IF(M60&lt;&gt;M59,INT(MAX(N$5:N59))+1,INT(MAX(N$5:N59)))))))</f>
        <v>0</v>
      </c>
      <c r="O60" s="62" t="str">
        <f t="shared" ca="1" si="10"/>
        <v/>
      </c>
      <c r="P60" s="62">
        <f t="shared" ca="1" si="11"/>
        <v>1</v>
      </c>
      <c r="Q60" s="62">
        <f t="shared" ca="1" si="12"/>
        <v>1</v>
      </c>
      <c r="R60" s="62" t="str">
        <f t="shared" ca="1" si="3"/>
        <v/>
      </c>
      <c r="S60" s="62" t="str">
        <f t="shared" ca="1" si="4"/>
        <v/>
      </c>
      <c r="T60" t="e">
        <f t="shared" ca="1" si="5"/>
        <v>#N/A</v>
      </c>
    </row>
    <row r="61" spans="1:20" ht="14.5" x14ac:dyDescent="0.35">
      <c r="A61" s="2" t="str">
        <f ca="1">CalcVisits!C77</f>
        <v/>
      </c>
      <c r="B61" s="21" t="str">
        <f ca="1">CalcVisits!I77</f>
        <v/>
      </c>
      <c r="C61" s="52" t="e">
        <f t="shared" ca="1" si="0"/>
        <v>#N/A</v>
      </c>
      <c r="D61" s="66"/>
      <c r="E61" s="65">
        <f t="shared" ca="1" si="13"/>
        <v>0.5</v>
      </c>
      <c r="F61" s="55"/>
      <c r="G61" s="56" t="e">
        <f t="shared" ca="1" si="7"/>
        <v>#N/A</v>
      </c>
      <c r="H61" s="57" t="e">
        <f t="shared" ca="1" si="1"/>
        <v>#N/A</v>
      </c>
      <c r="I61" s="58" t="e">
        <f t="shared" ca="1" si="2"/>
        <v>#N/A</v>
      </c>
      <c r="J61" s="59" t="str">
        <f ca="1">IF(ISTEXT(VLOOKUP(A61,Table3[],4,FALSE)), VLOOKUP(A61,Table3[],4,FALSE),"")</f>
        <v/>
      </c>
      <c r="K61" s="68"/>
      <c r="L61" s="64" t="str">
        <f t="shared" ca="1" si="8"/>
        <v/>
      </c>
      <c r="M61" s="64" t="str">
        <f t="shared" ca="1" si="9"/>
        <v/>
      </c>
      <c r="N61" s="64" t="b">
        <f ca="1">IF(AND(N60="",M61=M59),N59,IF(AND(A61&lt;&gt;"",D61="",F61=""),IF(ISNA(C61),"",IF(L61=0,IF(M61&lt;&gt;M60,INT(MAX(N$5:N60))+1,INT(MAX(N$5:N60)))+0.5,IF(M61&lt;&gt;M60,INT(MAX(N$5:N60))+1,INT(MAX(N$5:N60)))))))</f>
        <v>0</v>
      </c>
      <c r="O61" s="62" t="str">
        <f t="shared" ca="1" si="10"/>
        <v/>
      </c>
      <c r="P61" s="62">
        <f t="shared" ca="1" si="11"/>
        <v>1</v>
      </c>
      <c r="Q61" s="62">
        <f t="shared" ca="1" si="12"/>
        <v>1</v>
      </c>
      <c r="R61" s="62" t="str">
        <f t="shared" ca="1" si="3"/>
        <v/>
      </c>
      <c r="S61" s="62" t="str">
        <f t="shared" ca="1" si="4"/>
        <v/>
      </c>
      <c r="T61" t="e">
        <f t="shared" ca="1" si="5"/>
        <v>#N/A</v>
      </c>
    </row>
    <row r="62" spans="1:20" ht="14.5" x14ac:dyDescent="0.35">
      <c r="A62" s="2" t="str">
        <f ca="1">CalcVisits!C78</f>
        <v/>
      </c>
      <c r="B62" s="21" t="str">
        <f ca="1">CalcVisits!I78</f>
        <v/>
      </c>
      <c r="C62" s="52" t="e">
        <f t="shared" ca="1" si="0"/>
        <v>#N/A</v>
      </c>
      <c r="D62" s="66"/>
      <c r="E62" s="65">
        <f t="shared" ca="1" si="13"/>
        <v>0.5</v>
      </c>
      <c r="F62" s="55"/>
      <c r="G62" s="56" t="e">
        <f t="shared" ca="1" si="7"/>
        <v>#N/A</v>
      </c>
      <c r="H62" s="57" t="e">
        <f t="shared" ca="1" si="1"/>
        <v>#N/A</v>
      </c>
      <c r="I62" s="58" t="e">
        <f t="shared" ca="1" si="2"/>
        <v>#N/A</v>
      </c>
      <c r="J62" s="59" t="str">
        <f ca="1">IF(ISTEXT(VLOOKUP(A62,Table3[],4,FALSE)), VLOOKUP(A62,Table3[],4,FALSE),"")</f>
        <v/>
      </c>
      <c r="K62" s="68"/>
      <c r="L62" s="64" t="str">
        <f t="shared" ca="1" si="8"/>
        <v/>
      </c>
      <c r="M62" s="64" t="str">
        <f t="shared" ca="1" si="9"/>
        <v/>
      </c>
      <c r="N62" s="64" t="b">
        <f ca="1">IF(AND(N61="",M62=M60),N60,IF(AND(A62&lt;&gt;"",D62="",F62=""),IF(ISNA(C62),"",IF(L62=0,IF(M62&lt;&gt;M61,INT(MAX(N$5:N61))+1,INT(MAX(N$5:N61)))+0.5,IF(M62&lt;&gt;M61,INT(MAX(N$5:N61))+1,INT(MAX(N$5:N61)))))))</f>
        <v>0</v>
      </c>
      <c r="O62" s="62" t="str">
        <f t="shared" ca="1" si="10"/>
        <v/>
      </c>
      <c r="P62" s="62">
        <f t="shared" ca="1" si="11"/>
        <v>1</v>
      </c>
      <c r="Q62" s="62">
        <f t="shared" ca="1" si="12"/>
        <v>1</v>
      </c>
      <c r="R62" s="62" t="str">
        <f t="shared" ca="1" si="3"/>
        <v/>
      </c>
      <c r="S62" s="62" t="str">
        <f t="shared" ca="1" si="4"/>
        <v/>
      </c>
      <c r="T62" t="e">
        <f t="shared" ca="1" si="5"/>
        <v>#N/A</v>
      </c>
    </row>
    <row r="63" spans="1:20" ht="14.5" x14ac:dyDescent="0.35">
      <c r="A63" s="2" t="str">
        <f ca="1">CalcVisits!C79</f>
        <v/>
      </c>
      <c r="B63" s="21" t="str">
        <f ca="1">CalcVisits!I79</f>
        <v/>
      </c>
      <c r="C63" s="52" t="e">
        <f t="shared" ca="1" si="0"/>
        <v>#N/A</v>
      </c>
      <c r="D63" s="66"/>
      <c r="E63" s="65">
        <f t="shared" ca="1" si="13"/>
        <v>0.5</v>
      </c>
      <c r="F63" s="55"/>
      <c r="G63" s="56" t="e">
        <f t="shared" ca="1" si="7"/>
        <v>#N/A</v>
      </c>
      <c r="H63" s="57" t="e">
        <f t="shared" ca="1" si="1"/>
        <v>#N/A</v>
      </c>
      <c r="I63" s="58" t="e">
        <f t="shared" ca="1" si="2"/>
        <v>#N/A</v>
      </c>
      <c r="J63" s="59" t="str">
        <f ca="1">IF(ISTEXT(VLOOKUP(A63,Table3[],4,FALSE)), VLOOKUP(A63,Table3[],4,FALSE),"")</f>
        <v/>
      </c>
      <c r="K63" s="68"/>
      <c r="L63" s="64" t="str">
        <f t="shared" ca="1" si="8"/>
        <v/>
      </c>
      <c r="M63" s="64" t="str">
        <f t="shared" ca="1" si="9"/>
        <v/>
      </c>
      <c r="N63" s="64" t="b">
        <f ca="1">IF(AND(N62="",M63=M61),N61,IF(AND(A63&lt;&gt;"",D63="",F63=""),IF(ISNA(C63),"",IF(L63=0,IF(M63&lt;&gt;M62,INT(MAX(N$5:N62))+1,INT(MAX(N$5:N62)))+0.5,IF(M63&lt;&gt;M62,INT(MAX(N$5:N62))+1,INT(MAX(N$5:N62)))))))</f>
        <v>0</v>
      </c>
      <c r="O63" s="62" t="str">
        <f t="shared" ca="1" si="10"/>
        <v/>
      </c>
      <c r="P63" s="62">
        <f t="shared" ca="1" si="11"/>
        <v>1</v>
      </c>
      <c r="Q63" s="62">
        <f t="shared" ca="1" si="12"/>
        <v>1</v>
      </c>
      <c r="R63" s="62" t="str">
        <f t="shared" ca="1" si="3"/>
        <v/>
      </c>
      <c r="S63" s="62" t="str">
        <f t="shared" ca="1" si="4"/>
        <v/>
      </c>
      <c r="T63" t="e">
        <f t="shared" ca="1" si="5"/>
        <v>#N/A</v>
      </c>
    </row>
    <row r="64" spans="1:20" ht="14.5" x14ac:dyDescent="0.35">
      <c r="A64" s="2" t="str">
        <f ca="1">CalcVisits!C80</f>
        <v/>
      </c>
      <c r="B64" s="21" t="str">
        <f ca="1">CalcVisits!I80</f>
        <v/>
      </c>
      <c r="C64" s="52" t="e">
        <f t="shared" ca="1" si="0"/>
        <v>#N/A</v>
      </c>
      <c r="D64" s="66"/>
      <c r="E64" s="65">
        <f t="shared" ca="1" si="13"/>
        <v>0.5</v>
      </c>
      <c r="F64" s="55"/>
      <c r="G64" s="56" t="e">
        <f t="shared" ca="1" si="7"/>
        <v>#N/A</v>
      </c>
      <c r="H64" s="57" t="e">
        <f t="shared" ca="1" si="1"/>
        <v>#N/A</v>
      </c>
      <c r="I64" s="58" t="e">
        <f t="shared" ca="1" si="2"/>
        <v>#N/A</v>
      </c>
      <c r="J64" s="59" t="str">
        <f ca="1">IF(ISTEXT(VLOOKUP(A64,Table3[],4,FALSE)), VLOOKUP(A64,Table3[],4,FALSE),"")</f>
        <v/>
      </c>
      <c r="K64" s="68"/>
      <c r="L64" s="64" t="str">
        <f t="shared" ca="1" si="8"/>
        <v/>
      </c>
      <c r="M64" s="64" t="str">
        <f t="shared" ca="1" si="9"/>
        <v/>
      </c>
      <c r="N64" s="64" t="b">
        <f ca="1">IF(AND(N63="",M64=M62),N62,IF(AND(A64&lt;&gt;"",D64="",F64=""),IF(ISNA(C64),"",IF(L64=0,IF(M64&lt;&gt;M63,INT(MAX(N$5:N63))+1,INT(MAX(N$5:N63)))+0.5,IF(M64&lt;&gt;M63,INT(MAX(N$5:N63))+1,INT(MAX(N$5:N63)))))))</f>
        <v>0</v>
      </c>
      <c r="O64" s="62" t="str">
        <f t="shared" ca="1" si="10"/>
        <v/>
      </c>
      <c r="P64" s="62">
        <f t="shared" ca="1" si="11"/>
        <v>1</v>
      </c>
      <c r="Q64" s="62">
        <f t="shared" ca="1" si="12"/>
        <v>1</v>
      </c>
      <c r="R64" s="62" t="str">
        <f t="shared" ca="1" si="3"/>
        <v/>
      </c>
      <c r="S64" s="62" t="str">
        <f t="shared" ca="1" si="4"/>
        <v/>
      </c>
      <c r="T64" t="e">
        <f t="shared" ca="1" si="5"/>
        <v>#N/A</v>
      </c>
    </row>
    <row r="65" spans="1:20" ht="14.5" x14ac:dyDescent="0.35">
      <c r="A65" s="2" t="str">
        <f ca="1">CalcVisits!C81</f>
        <v/>
      </c>
      <c r="B65" s="21" t="str">
        <f ca="1">CalcVisits!I81</f>
        <v/>
      </c>
      <c r="C65" s="52" t="e">
        <f t="shared" ca="1" si="0"/>
        <v>#N/A</v>
      </c>
      <c r="D65" s="66"/>
      <c r="E65" s="65">
        <f t="shared" ca="1" si="13"/>
        <v>0.5</v>
      </c>
      <c r="F65" s="55"/>
      <c r="G65" s="56" t="e">
        <f t="shared" ca="1" si="7"/>
        <v>#N/A</v>
      </c>
      <c r="H65" s="57" t="e">
        <f t="shared" ca="1" si="1"/>
        <v>#N/A</v>
      </c>
      <c r="I65" s="58" t="e">
        <f t="shared" ca="1" si="2"/>
        <v>#N/A</v>
      </c>
      <c r="J65" s="59" t="str">
        <f ca="1">IF(ISTEXT(VLOOKUP(A65,Table3[],4,FALSE)), VLOOKUP(A65,Table3[],4,FALSE),"")</f>
        <v/>
      </c>
      <c r="K65" s="68"/>
      <c r="L65" s="64" t="str">
        <f t="shared" ca="1" si="8"/>
        <v/>
      </c>
      <c r="M65" s="64" t="str">
        <f t="shared" ca="1" si="9"/>
        <v/>
      </c>
      <c r="N65" s="64" t="b">
        <f ca="1">IF(AND(N64="",M65=M63),N63,IF(AND(A65&lt;&gt;"",D65="",F65=""),IF(ISNA(C65),"",IF(L65=0,IF(M65&lt;&gt;M64,INT(MAX(N$5:N64))+1,INT(MAX(N$5:N64)))+0.5,IF(M65&lt;&gt;M64,INT(MAX(N$5:N64))+1,INT(MAX(N$5:N64)))))))</f>
        <v>0</v>
      </c>
      <c r="O65" s="62" t="str">
        <f t="shared" ca="1" si="10"/>
        <v/>
      </c>
      <c r="P65" s="62">
        <f t="shared" ca="1" si="11"/>
        <v>1</v>
      </c>
      <c r="Q65" s="62">
        <f t="shared" ca="1" si="12"/>
        <v>1</v>
      </c>
      <c r="R65" s="62" t="str">
        <f t="shared" ca="1" si="3"/>
        <v/>
      </c>
      <c r="S65" s="62" t="str">
        <f t="shared" ca="1" si="4"/>
        <v/>
      </c>
      <c r="T65" t="e">
        <f t="shared" ca="1" si="5"/>
        <v>#N/A</v>
      </c>
    </row>
    <row r="66" spans="1:20" ht="14.5" x14ac:dyDescent="0.35">
      <c r="A66" s="2" t="str">
        <f ca="1">CalcVisits!C82</f>
        <v/>
      </c>
      <c r="B66" s="21" t="str">
        <f ca="1">CalcVisits!I82</f>
        <v/>
      </c>
      <c r="C66" s="52" t="e">
        <f t="shared" ca="1" si="0"/>
        <v>#N/A</v>
      </c>
      <c r="D66" s="66"/>
      <c r="E66" s="65">
        <f t="shared" ca="1" si="13"/>
        <v>0.5</v>
      </c>
      <c r="F66" s="55"/>
      <c r="G66" s="56" t="e">
        <f t="shared" ca="1" si="7"/>
        <v>#N/A</v>
      </c>
      <c r="H66" s="57" t="e">
        <f t="shared" ca="1" si="1"/>
        <v>#N/A</v>
      </c>
      <c r="I66" s="58" t="e">
        <f t="shared" ca="1" si="2"/>
        <v>#N/A</v>
      </c>
      <c r="J66" s="59" t="str">
        <f ca="1">IF(ISTEXT(VLOOKUP(A66,Table3[],4,FALSE)), VLOOKUP(A66,Table3[],4,FALSE),"")</f>
        <v/>
      </c>
      <c r="K66" s="68"/>
      <c r="L66" s="64" t="str">
        <f t="shared" ca="1" si="8"/>
        <v/>
      </c>
      <c r="M66" s="64" t="str">
        <f t="shared" ca="1" si="9"/>
        <v/>
      </c>
      <c r="N66" s="64" t="b">
        <f ca="1">IF(AND(N65="",M66=M64),N64,IF(AND(A66&lt;&gt;"",D66="",F66=""),IF(ISNA(C66),"",IF(L66=0,IF(M66&lt;&gt;M65,INT(MAX(N$5:N65))+1,INT(MAX(N$5:N65)))+0.5,IF(M66&lt;&gt;M65,INT(MAX(N$5:N65))+1,INT(MAX(N$5:N65)))))))</f>
        <v>0</v>
      </c>
      <c r="O66" s="62" t="str">
        <f t="shared" ca="1" si="10"/>
        <v/>
      </c>
      <c r="P66" s="62">
        <f t="shared" ca="1" si="11"/>
        <v>1</v>
      </c>
      <c r="Q66" s="62">
        <f t="shared" ca="1" si="12"/>
        <v>1</v>
      </c>
      <c r="R66" s="62" t="str">
        <f t="shared" ca="1" si="3"/>
        <v/>
      </c>
      <c r="S66" s="62" t="str">
        <f t="shared" ca="1" si="4"/>
        <v/>
      </c>
      <c r="T66" t="e">
        <f t="shared" ca="1" si="5"/>
        <v>#N/A</v>
      </c>
    </row>
    <row r="67" spans="1:20" ht="14.5" x14ac:dyDescent="0.35">
      <c r="A67" s="2" t="str">
        <f ca="1">CalcVisits!C83</f>
        <v/>
      </c>
      <c r="B67" s="21" t="str">
        <f ca="1">CalcVisits!I83</f>
        <v/>
      </c>
      <c r="C67" s="52" t="e">
        <f t="shared" ca="1" si="0"/>
        <v>#N/A</v>
      </c>
      <c r="D67" s="66"/>
      <c r="E67" s="65">
        <f t="shared" ca="1" si="13"/>
        <v>0.5</v>
      </c>
      <c r="F67" s="55"/>
      <c r="G67" s="56" t="e">
        <f t="shared" ca="1" si="7"/>
        <v>#N/A</v>
      </c>
      <c r="H67" s="57" t="e">
        <f t="shared" ca="1" si="1"/>
        <v>#N/A</v>
      </c>
      <c r="I67" s="58" t="e">
        <f t="shared" ca="1" si="2"/>
        <v>#N/A</v>
      </c>
      <c r="J67" s="59" t="str">
        <f ca="1">IF(ISTEXT(VLOOKUP(A67,Table3[],4,FALSE)), VLOOKUP(A67,Table3[],4,FALSE),"")</f>
        <v/>
      </c>
      <c r="K67" s="68"/>
      <c r="L67" s="64" t="str">
        <f t="shared" ca="1" si="8"/>
        <v/>
      </c>
      <c r="M67" s="64" t="str">
        <f t="shared" ca="1" si="9"/>
        <v/>
      </c>
      <c r="N67" s="64" t="b">
        <f ca="1">IF(AND(N66="",M67=M65),N65,IF(AND(A67&lt;&gt;"",D67="",F67=""),IF(ISNA(C67),"",IF(L67=0,IF(M67&lt;&gt;M66,INT(MAX(N$5:N66))+1,INT(MAX(N$5:N66)))+0.5,IF(M67&lt;&gt;M66,INT(MAX(N$5:N66))+1,INT(MAX(N$5:N66)))))))</f>
        <v>0</v>
      </c>
      <c r="O67" s="62" t="str">
        <f t="shared" ca="1" si="10"/>
        <v/>
      </c>
      <c r="P67" s="62">
        <f t="shared" ca="1" si="11"/>
        <v>1</v>
      </c>
      <c r="Q67" s="62">
        <f t="shared" ca="1" si="12"/>
        <v>1</v>
      </c>
      <c r="R67" s="62" t="str">
        <f t="shared" ca="1" si="3"/>
        <v/>
      </c>
      <c r="S67" s="62" t="str">
        <f t="shared" ca="1" si="4"/>
        <v/>
      </c>
      <c r="T67" t="e">
        <f t="shared" ca="1" si="5"/>
        <v>#N/A</v>
      </c>
    </row>
    <row r="68" spans="1:20" ht="14.5" x14ac:dyDescent="0.35">
      <c r="A68" s="2" t="str">
        <f ca="1">CalcVisits!C84</f>
        <v/>
      </c>
      <c r="B68" s="21" t="str">
        <f ca="1">CalcVisits!I84</f>
        <v/>
      </c>
      <c r="C68" s="52" t="e">
        <f t="shared" ca="1" si="0"/>
        <v>#N/A</v>
      </c>
      <c r="D68" s="66"/>
      <c r="E68" s="65">
        <f t="shared" ca="1" si="13"/>
        <v>0.5</v>
      </c>
      <c r="F68" s="55"/>
      <c r="G68" s="56" t="e">
        <f t="shared" ca="1" si="7"/>
        <v>#N/A</v>
      </c>
      <c r="H68" s="57" t="e">
        <f t="shared" ca="1" si="1"/>
        <v>#N/A</v>
      </c>
      <c r="I68" s="58" t="e">
        <f t="shared" ca="1" si="2"/>
        <v>#N/A</v>
      </c>
      <c r="J68" s="59" t="str">
        <f ca="1">IF(ISTEXT(VLOOKUP(A68,Table3[],4,FALSE)), VLOOKUP(A68,Table3[],4,FALSE),"")</f>
        <v/>
      </c>
      <c r="K68" s="68"/>
      <c r="L68" s="64" t="str">
        <f t="shared" ca="1" si="8"/>
        <v/>
      </c>
      <c r="M68" s="64" t="str">
        <f t="shared" ca="1" si="9"/>
        <v/>
      </c>
      <c r="N68" s="64" t="b">
        <f ca="1">IF(AND(N67="",M68=M66),N66,IF(AND(A68&lt;&gt;"",D68="",F68=""),IF(ISNA(C68),"",IF(L68=0,IF(M68&lt;&gt;M67,INT(MAX(N$5:N67))+1,INT(MAX(N$5:N67)))+0.5,IF(M68&lt;&gt;M67,INT(MAX(N$5:N67))+1,INT(MAX(N$5:N67)))))))</f>
        <v>0</v>
      </c>
      <c r="O68" s="62" t="str">
        <f t="shared" ca="1" si="10"/>
        <v/>
      </c>
      <c r="P68" s="62">
        <f t="shared" ca="1" si="11"/>
        <v>1</v>
      </c>
      <c r="Q68" s="62">
        <f t="shared" ca="1" si="12"/>
        <v>1</v>
      </c>
      <c r="R68" s="62" t="str">
        <f t="shared" ca="1" si="3"/>
        <v/>
      </c>
      <c r="S68" s="62" t="str">
        <f t="shared" ca="1" si="4"/>
        <v/>
      </c>
      <c r="T68" t="e">
        <f t="shared" ca="1" si="5"/>
        <v>#N/A</v>
      </c>
    </row>
    <row r="69" spans="1:20" ht="14.5" x14ac:dyDescent="0.35">
      <c r="A69" s="51"/>
      <c r="B69" s="67"/>
      <c r="C69" s="52" t="e">
        <f t="shared" si="0"/>
        <v>#N/A</v>
      </c>
      <c r="D69" s="66"/>
      <c r="E69" s="65">
        <f t="shared" ca="1" si="13"/>
        <v>0.5</v>
      </c>
      <c r="F69" s="55"/>
      <c r="G69" s="56" t="e">
        <f t="shared" ca="1" si="7"/>
        <v>#N/A</v>
      </c>
      <c r="H69" s="57" t="e">
        <f t="shared" ca="1" si="1"/>
        <v>#N/A</v>
      </c>
      <c r="I69" s="58" t="e">
        <f t="shared" ca="1" si="2"/>
        <v>#N/A</v>
      </c>
      <c r="J69" s="59" t="str">
        <f>IF(ISTEXT(VLOOKUP(A69,Table3[],4,FALSE)), VLOOKUP(A69,Table3[],4,FALSE),"")</f>
        <v/>
      </c>
      <c r="K69" s="68"/>
      <c r="L69" s="64" t="str">
        <f t="shared" si="8"/>
        <v/>
      </c>
      <c r="M69" s="64" t="str">
        <f t="shared" si="9"/>
        <v/>
      </c>
      <c r="N69" s="64" t="b">
        <f ca="1">IF(AND(N68="",M69=M67),N67,IF(AND(A69&lt;&gt;"",D69="",F69=""),IF(ISNA(C69),"",IF(L69=0,IF(M69&lt;&gt;M68,INT(MAX(N$5:N68))+1,INT(MAX(N$5:N68)))+0.5,IF(M69&lt;&gt;M68,INT(MAX(N$5:N68))+1,INT(MAX(N$5:N68)))))))</f>
        <v>0</v>
      </c>
      <c r="O69" s="62" t="str">
        <f t="shared" ca="1" si="10"/>
        <v/>
      </c>
      <c r="P69" s="62">
        <f t="shared" si="11"/>
        <v>1</v>
      </c>
      <c r="Q69" s="62">
        <f t="shared" si="12"/>
        <v>1</v>
      </c>
      <c r="R69" s="62" t="str">
        <f t="shared" ca="1" si="3"/>
        <v/>
      </c>
      <c r="S69" s="62" t="str">
        <f t="shared" ca="1" si="4"/>
        <v/>
      </c>
      <c r="T69" t="e">
        <f t="shared" si="5"/>
        <v>#N/A</v>
      </c>
    </row>
    <row r="70" spans="1:20" ht="14.5" x14ac:dyDescent="0.35">
      <c r="A70" s="51"/>
      <c r="B70" s="67"/>
      <c r="C70" s="52" t="e">
        <f t="shared" ref="C70:C92" si="14">IF(OR($A70="",$B70=""),NA(),$B70)</f>
        <v>#N/A</v>
      </c>
      <c r="D70" s="66"/>
      <c r="E70" s="65">
        <f t="shared" ca="1" si="13"/>
        <v>0.5</v>
      </c>
      <c r="F70" s="55"/>
      <c r="G70" s="56" t="e">
        <f t="shared" ca="1" si="7"/>
        <v>#N/A</v>
      </c>
      <c r="H70" s="57" t="e">
        <f t="shared" ref="H70:H92" si="15">IF(R70=C70,R70,IF(S70=C70,S70,#N/A))</f>
        <v>#N/A</v>
      </c>
      <c r="I70" s="58" t="e">
        <f t="shared" ref="I70:I104" ca="1" si="16">IF(AND(D70="",F70="",OR(ISNUMBER(G69),ISNUMBER(G71))),IF(L70=0,C70,#N/A),#N/A)</f>
        <v>#N/A</v>
      </c>
      <c r="J70" s="59" t="str">
        <f>IF(ISTEXT(VLOOKUP(A70,Table3[],4,FALSE)), VLOOKUP(A70,Table3[],4,FALSE),"")</f>
        <v/>
      </c>
      <c r="K70" s="68"/>
      <c r="L70" s="64" t="str">
        <f t="shared" si="8"/>
        <v/>
      </c>
      <c r="M70" s="64" t="str">
        <f t="shared" si="9"/>
        <v/>
      </c>
      <c r="N70" s="64" t="b">
        <f ca="1">IF(AND(N69="",M70=M68),N68,IF(AND(A70&lt;&gt;"",D70="",F70=""),IF(ISNA(C70),"",IF(L70=0,IF(M70&lt;&gt;M69,INT(MAX(N$5:N69))+1,INT(MAX(N$5:N69)))+0.5,IF(M70&lt;&gt;M69,INT(MAX(N$5:N69))+1,INT(MAX(N$5:N69)))))))</f>
        <v>0</v>
      </c>
      <c r="O70" s="62" t="str">
        <f t="shared" ca="1" si="10"/>
        <v/>
      </c>
      <c r="P70" s="62">
        <f t="shared" si="11"/>
        <v>1</v>
      </c>
      <c r="Q70" s="62">
        <f t="shared" si="12"/>
        <v>1</v>
      </c>
      <c r="R70" s="62" t="str">
        <f t="shared" ref="R70:R92" si="17">IFERROR(IF(AND(P71=1,P70=P69),"",IF(AND(P70=P69,OR(P70=P71,P71=""),R71=""),"",IF(P70="","",IF(P70&gt;=5,C70,IF(AND(R71=C71,P71&gt;1),C70,""))))),"")</f>
        <v/>
      </c>
      <c r="S70" s="62" t="str">
        <f t="shared" ref="S70:S92" si="18">IFERROR(IF(AND(Q71=1,Q70=Q69),"",IF(AND(Q70=Q69,OR(Q70=Q71,Q71=""),S71=""),"",IF(Q70="","",IF(Q70&gt;=5,C70,IF(AND(S71=C71,Q71&gt;1),C70,""))))),"")</f>
        <v/>
      </c>
      <c r="T70" t="e">
        <f t="shared" ref="T70:T92" si="19">IF(J70&lt;&gt;"",B70,NA())</f>
        <v>#N/A</v>
      </c>
    </row>
    <row r="71" spans="1:20" ht="14.5" x14ac:dyDescent="0.35">
      <c r="A71" s="51"/>
      <c r="B71" s="67"/>
      <c r="C71" s="52" t="e">
        <f t="shared" si="14"/>
        <v>#N/A</v>
      </c>
      <c r="D71" s="66"/>
      <c r="E71" s="65">
        <f t="shared" ca="1" si="13"/>
        <v>0.5</v>
      </c>
      <c r="F71" s="55"/>
      <c r="G71" s="56" t="e">
        <f t="shared" ref="G71:G92" ca="1" si="20">IF(OR(E71=0,L71=0),#N/A,IF(C71&lt;&gt;E71,IF(O71=C71,O71,#N/A),#N/A))</f>
        <v>#N/A</v>
      </c>
      <c r="H71" s="57" t="e">
        <f t="shared" si="15"/>
        <v>#N/A</v>
      </c>
      <c r="I71" s="58" t="e">
        <f t="shared" ca="1" si="16"/>
        <v>#N/A</v>
      </c>
      <c r="J71" s="59" t="str">
        <f>IF(ISTEXT(VLOOKUP(A71,Table3[],4,FALSE)), VLOOKUP(A71,Table3[],4,FALSE),"")</f>
        <v/>
      </c>
      <c r="K71" s="68"/>
      <c r="L71" s="64" t="str">
        <f t="shared" ref="L71:L92" si="21">IF(ISNA(C71),"",IF(AND(D71="",F71=""),IF(C71&lt;(E71-(E71/99)),-1,IF(C71&gt;(E71+(E71/99)),1,0))))</f>
        <v/>
      </c>
      <c r="M71" s="64" t="str">
        <f t="shared" ref="M71:M92" si="22">IF(L71&lt;&gt;0,L71, M70)</f>
        <v/>
      </c>
      <c r="N71" s="64" t="b">
        <f ca="1">IF(AND(N70="",M71=M69),N69,IF(AND(A71&lt;&gt;"",D71="",F71=""),IF(ISNA(C71),"",IF(L71=0,IF(M71&lt;&gt;M70,INT(MAX(N$5:N70))+1,INT(MAX(N$5:N70)))+0.5,IF(M71&lt;&gt;M70,INT(MAX(N$5:N70))+1,INT(MAX(N$5:N70)))))))</f>
        <v>0</v>
      </c>
      <c r="O71" s="62" t="str">
        <f t="shared" ref="O71:O92" ca="1" si="23">IF(ISNA(N71),"",IF(AND(D71="",F71=""),IFERROR(IF(COUNTIF($N$5:$N$92,INT(N71))&gt;=6,C71,NA()),""),""))</f>
        <v/>
      </c>
      <c r="P71" s="62">
        <f t="shared" ref="P71:P92" si="24">IFERROR(IF(C71="","",IF(C71&gt;C70,P70+1,IF(C71=C70,P70,IF(C71&lt;C70,1,"")))),1)</f>
        <v>1</v>
      </c>
      <c r="Q71" s="62">
        <f t="shared" ref="Q71:Q92" si="25">IFERROR(IF(C71="","",IF(C71&lt;C70,Q70+1,IF(C71=C70,Q70,IF(C71&gt;C70,1,"")))),1)</f>
        <v>1</v>
      </c>
      <c r="R71" s="62" t="str">
        <f t="shared" si="17"/>
        <v/>
      </c>
      <c r="S71" s="62" t="str">
        <f t="shared" si="18"/>
        <v/>
      </c>
      <c r="T71" t="e">
        <f t="shared" si="19"/>
        <v>#N/A</v>
      </c>
    </row>
    <row r="72" spans="1:20" ht="14.5" x14ac:dyDescent="0.35">
      <c r="A72" s="51"/>
      <c r="B72" s="67"/>
      <c r="C72" s="52" t="e">
        <f t="shared" si="14"/>
        <v>#N/A</v>
      </c>
      <c r="D72" s="66"/>
      <c r="E72" s="65">
        <f t="shared" ca="1" si="13"/>
        <v>0.5</v>
      </c>
      <c r="F72" s="55"/>
      <c r="G72" s="56" t="e">
        <f t="shared" ca="1" si="20"/>
        <v>#N/A</v>
      </c>
      <c r="H72" s="57" t="e">
        <f t="shared" si="15"/>
        <v>#N/A</v>
      </c>
      <c r="I72" s="58" t="e">
        <f t="shared" ca="1" si="16"/>
        <v>#N/A</v>
      </c>
      <c r="J72" s="59" t="str">
        <f>IF(ISTEXT(VLOOKUP(A72,Table3[],4,FALSE)), VLOOKUP(A72,Table3[],4,FALSE),"")</f>
        <v/>
      </c>
      <c r="K72" s="68"/>
      <c r="L72" s="64" t="str">
        <f t="shared" si="21"/>
        <v/>
      </c>
      <c r="M72" s="64" t="str">
        <f t="shared" si="22"/>
        <v/>
      </c>
      <c r="N72" s="64" t="b">
        <f ca="1">IF(AND(N71="",M72=M70),N70,IF(AND(A72&lt;&gt;"",D72="",F72=""),IF(ISNA(C72),"",IF(L72=0,IF(M72&lt;&gt;M71,INT(MAX(N$5:N71))+1,INT(MAX(N$5:N71)))+0.5,IF(M72&lt;&gt;M71,INT(MAX(N$5:N71))+1,INT(MAX(N$5:N71)))))))</f>
        <v>0</v>
      </c>
      <c r="O72" s="62" t="str">
        <f t="shared" ca="1" si="23"/>
        <v/>
      </c>
      <c r="P72" s="62">
        <f t="shared" si="24"/>
        <v>1</v>
      </c>
      <c r="Q72" s="62">
        <f t="shared" si="25"/>
        <v>1</v>
      </c>
      <c r="R72" s="62" t="str">
        <f t="shared" si="17"/>
        <v/>
      </c>
      <c r="S72" s="62" t="str">
        <f t="shared" si="18"/>
        <v/>
      </c>
      <c r="T72" t="e">
        <f t="shared" si="19"/>
        <v>#N/A</v>
      </c>
    </row>
    <row r="73" spans="1:20" ht="14.5" x14ac:dyDescent="0.35">
      <c r="A73" s="51"/>
      <c r="B73" s="67"/>
      <c r="C73" s="52" t="e">
        <f t="shared" si="14"/>
        <v>#N/A</v>
      </c>
      <c r="D73" s="66"/>
      <c r="E73" s="65">
        <f t="shared" ca="1" si="13"/>
        <v>0.5</v>
      </c>
      <c r="F73" s="55"/>
      <c r="G73" s="56" t="e">
        <f t="shared" ca="1" si="20"/>
        <v>#N/A</v>
      </c>
      <c r="H73" s="57" t="e">
        <f t="shared" si="15"/>
        <v>#N/A</v>
      </c>
      <c r="I73" s="58" t="e">
        <f t="shared" ca="1" si="16"/>
        <v>#N/A</v>
      </c>
      <c r="J73" s="59" t="str">
        <f>IF(ISTEXT(VLOOKUP(A73,Table3[],4,FALSE)), VLOOKUP(A73,Table3[],4,FALSE),"")</f>
        <v/>
      </c>
      <c r="K73" s="68"/>
      <c r="L73" s="64" t="str">
        <f t="shared" si="21"/>
        <v/>
      </c>
      <c r="M73" s="64" t="str">
        <f t="shared" si="22"/>
        <v/>
      </c>
      <c r="N73" s="64" t="b">
        <f ca="1">IF(AND(N72="",M73=M71),N71,IF(AND(A73&lt;&gt;"",D73="",F73=""),IF(ISNA(C73),"",IF(L73=0,IF(M73&lt;&gt;M72,INT(MAX(N$5:N72))+1,INT(MAX(N$5:N72)))+0.5,IF(M73&lt;&gt;M72,INT(MAX(N$5:N72))+1,INT(MAX(N$5:N72)))))))</f>
        <v>0</v>
      </c>
      <c r="O73" s="62" t="str">
        <f t="shared" ca="1" si="23"/>
        <v/>
      </c>
      <c r="P73" s="62">
        <f t="shared" si="24"/>
        <v>1</v>
      </c>
      <c r="Q73" s="62">
        <f t="shared" si="25"/>
        <v>1</v>
      </c>
      <c r="R73" s="62" t="str">
        <f t="shared" si="17"/>
        <v/>
      </c>
      <c r="S73" s="62" t="str">
        <f t="shared" si="18"/>
        <v/>
      </c>
      <c r="T73" t="e">
        <f t="shared" si="19"/>
        <v>#N/A</v>
      </c>
    </row>
    <row r="74" spans="1:20" ht="14.5" x14ac:dyDescent="0.35">
      <c r="A74" s="51"/>
      <c r="B74" s="67"/>
      <c r="C74" s="52" t="e">
        <f t="shared" si="14"/>
        <v>#N/A</v>
      </c>
      <c r="D74" s="66"/>
      <c r="E74" s="65">
        <f t="shared" ca="1" si="13"/>
        <v>0.5</v>
      </c>
      <c r="F74" s="55"/>
      <c r="G74" s="56" t="e">
        <f t="shared" ca="1" si="20"/>
        <v>#N/A</v>
      </c>
      <c r="H74" s="57" t="e">
        <f t="shared" si="15"/>
        <v>#N/A</v>
      </c>
      <c r="I74" s="58" t="e">
        <f t="shared" ca="1" si="16"/>
        <v>#N/A</v>
      </c>
      <c r="J74" s="59" t="str">
        <f>IF(ISTEXT(VLOOKUP(A74,Table3[],4,FALSE)), VLOOKUP(A74,Table3[],4,FALSE),"")</f>
        <v/>
      </c>
      <c r="K74" s="68"/>
      <c r="L74" s="64" t="str">
        <f t="shared" si="21"/>
        <v/>
      </c>
      <c r="M74" s="64" t="str">
        <f t="shared" si="22"/>
        <v/>
      </c>
      <c r="N74" s="64" t="b">
        <f ca="1">IF(AND(N73="",M74=M72),N72,IF(AND(A74&lt;&gt;"",D74="",F74=""),IF(ISNA(C74),"",IF(L74=0,IF(M74&lt;&gt;M73,INT(MAX(N$5:N73))+1,INT(MAX(N$5:N73)))+0.5,IF(M74&lt;&gt;M73,INT(MAX(N$5:N73))+1,INT(MAX(N$5:N73)))))))</f>
        <v>0</v>
      </c>
      <c r="O74" s="62" t="str">
        <f t="shared" ca="1" si="23"/>
        <v/>
      </c>
      <c r="P74" s="62">
        <f t="shared" si="24"/>
        <v>1</v>
      </c>
      <c r="Q74" s="62">
        <f t="shared" si="25"/>
        <v>1</v>
      </c>
      <c r="R74" s="62" t="str">
        <f t="shared" si="17"/>
        <v/>
      </c>
      <c r="S74" s="62" t="str">
        <f t="shared" si="18"/>
        <v/>
      </c>
      <c r="T74" t="e">
        <f t="shared" si="19"/>
        <v>#N/A</v>
      </c>
    </row>
    <row r="75" spans="1:20" ht="14.5" x14ac:dyDescent="0.35">
      <c r="A75" s="51"/>
      <c r="B75" s="67"/>
      <c r="C75" s="52" t="e">
        <f t="shared" si="14"/>
        <v>#N/A</v>
      </c>
      <c r="D75" s="66"/>
      <c r="E75" s="65">
        <f t="shared" ca="1" si="13"/>
        <v>0.5</v>
      </c>
      <c r="F75" s="55"/>
      <c r="G75" s="56" t="e">
        <f t="shared" ca="1" si="20"/>
        <v>#N/A</v>
      </c>
      <c r="H75" s="57" t="e">
        <f t="shared" si="15"/>
        <v>#N/A</v>
      </c>
      <c r="I75" s="58" t="e">
        <f t="shared" ca="1" si="16"/>
        <v>#N/A</v>
      </c>
      <c r="J75" s="59" t="str">
        <f>IF(ISTEXT(VLOOKUP(A75,Table3[],4,FALSE)), VLOOKUP(A75,Table3[],4,FALSE),"")</f>
        <v/>
      </c>
      <c r="K75" s="68"/>
      <c r="L75" s="64" t="str">
        <f t="shared" si="21"/>
        <v/>
      </c>
      <c r="M75" s="64" t="str">
        <f t="shared" si="22"/>
        <v/>
      </c>
      <c r="N75" s="64" t="b">
        <f ca="1">IF(AND(N74="",M75=M73),N73,IF(AND(A75&lt;&gt;"",D75="",F75=""),IF(ISNA(C75),"",IF(L75=0,IF(M75&lt;&gt;M74,INT(MAX(N$5:N74))+1,INT(MAX(N$5:N74)))+0.5,IF(M75&lt;&gt;M74,INT(MAX(N$5:N74))+1,INT(MAX(N$5:N74)))))))</f>
        <v>0</v>
      </c>
      <c r="O75" s="62" t="str">
        <f t="shared" ca="1" si="23"/>
        <v/>
      </c>
      <c r="P75" s="62">
        <f t="shared" si="24"/>
        <v>1</v>
      </c>
      <c r="Q75" s="62">
        <f t="shared" si="25"/>
        <v>1</v>
      </c>
      <c r="R75" s="62" t="str">
        <f t="shared" si="17"/>
        <v/>
      </c>
      <c r="S75" s="62" t="str">
        <f t="shared" si="18"/>
        <v/>
      </c>
      <c r="T75" t="e">
        <f t="shared" si="19"/>
        <v>#N/A</v>
      </c>
    </row>
    <row r="76" spans="1:20" ht="14.5" x14ac:dyDescent="0.35">
      <c r="A76" s="51"/>
      <c r="B76" s="67"/>
      <c r="C76" s="52" t="e">
        <f t="shared" si="14"/>
        <v>#N/A</v>
      </c>
      <c r="D76" s="66"/>
      <c r="E76" s="65">
        <f t="shared" ca="1" si="13"/>
        <v>0.5</v>
      </c>
      <c r="F76" s="55"/>
      <c r="G76" s="56" t="e">
        <f t="shared" ca="1" si="20"/>
        <v>#N/A</v>
      </c>
      <c r="H76" s="57" t="e">
        <f t="shared" si="15"/>
        <v>#N/A</v>
      </c>
      <c r="I76" s="58" t="e">
        <f t="shared" ca="1" si="16"/>
        <v>#N/A</v>
      </c>
      <c r="J76" s="59" t="str">
        <f>IF(ISTEXT(VLOOKUP(A76,Table3[],4,FALSE)), VLOOKUP(A76,Table3[],4,FALSE),"")</f>
        <v/>
      </c>
      <c r="K76" s="68"/>
      <c r="L76" s="64" t="str">
        <f t="shared" si="21"/>
        <v/>
      </c>
      <c r="M76" s="64" t="str">
        <f t="shared" si="22"/>
        <v/>
      </c>
      <c r="N76" s="64" t="b">
        <f ca="1">IF(AND(N75="",M76=M74),N74,IF(AND(A76&lt;&gt;"",D76="",F76=""),IF(ISNA(C76),"",IF(L76=0,IF(M76&lt;&gt;M75,INT(MAX(N$5:N75))+1,INT(MAX(N$5:N75)))+0.5,IF(M76&lt;&gt;M75,INT(MAX(N$5:N75))+1,INT(MAX(N$5:N75)))))))</f>
        <v>0</v>
      </c>
      <c r="O76" s="62" t="str">
        <f t="shared" ca="1" si="23"/>
        <v/>
      </c>
      <c r="P76" s="62">
        <f t="shared" si="24"/>
        <v>1</v>
      </c>
      <c r="Q76" s="62">
        <f t="shared" si="25"/>
        <v>1</v>
      </c>
      <c r="R76" s="62" t="str">
        <f t="shared" si="17"/>
        <v/>
      </c>
      <c r="S76" s="62" t="str">
        <f t="shared" si="18"/>
        <v/>
      </c>
      <c r="T76" t="e">
        <f t="shared" si="19"/>
        <v>#N/A</v>
      </c>
    </row>
    <row r="77" spans="1:20" ht="14.5" x14ac:dyDescent="0.35">
      <c r="A77" s="51"/>
      <c r="B77" s="67"/>
      <c r="C77" s="52" t="e">
        <f t="shared" si="14"/>
        <v>#N/A</v>
      </c>
      <c r="D77" s="66"/>
      <c r="E77" s="65">
        <f t="shared" ca="1" si="13"/>
        <v>0.5</v>
      </c>
      <c r="F77" s="55"/>
      <c r="G77" s="56" t="e">
        <f t="shared" ca="1" si="20"/>
        <v>#N/A</v>
      </c>
      <c r="H77" s="57" t="e">
        <f t="shared" si="15"/>
        <v>#N/A</v>
      </c>
      <c r="I77" s="58" t="e">
        <f t="shared" ca="1" si="16"/>
        <v>#N/A</v>
      </c>
      <c r="J77" s="59" t="str">
        <f>IF(ISTEXT(VLOOKUP(A77,Table3[],4,FALSE)), VLOOKUP(A77,Table3[],4,FALSE),"")</f>
        <v/>
      </c>
      <c r="K77" s="68"/>
      <c r="L77" s="64" t="str">
        <f t="shared" si="21"/>
        <v/>
      </c>
      <c r="M77" s="64" t="str">
        <f t="shared" si="22"/>
        <v/>
      </c>
      <c r="N77" s="64" t="b">
        <f ca="1">IF(AND(N76="",M77=M75),N75,IF(AND(A77&lt;&gt;"",D77="",F77=""),IF(ISNA(C77),"",IF(L77=0,IF(M77&lt;&gt;M76,INT(MAX(N$5:N76))+1,INT(MAX(N$5:N76)))+0.5,IF(M77&lt;&gt;M76,INT(MAX(N$5:N76))+1,INT(MAX(N$5:N76)))))))</f>
        <v>0</v>
      </c>
      <c r="O77" s="62" t="str">
        <f t="shared" ca="1" si="23"/>
        <v/>
      </c>
      <c r="P77" s="62">
        <f t="shared" si="24"/>
        <v>1</v>
      </c>
      <c r="Q77" s="62">
        <f t="shared" si="25"/>
        <v>1</v>
      </c>
      <c r="R77" s="62" t="str">
        <f t="shared" si="17"/>
        <v/>
      </c>
      <c r="S77" s="62" t="str">
        <f t="shared" si="18"/>
        <v/>
      </c>
      <c r="T77" t="e">
        <f t="shared" si="19"/>
        <v>#N/A</v>
      </c>
    </row>
    <row r="78" spans="1:20" ht="14.5" x14ac:dyDescent="0.35">
      <c r="A78" s="51"/>
      <c r="B78" s="67"/>
      <c r="C78" s="52" t="e">
        <f t="shared" si="14"/>
        <v>#N/A</v>
      </c>
      <c r="D78" s="66"/>
      <c r="E78" s="65">
        <f t="shared" ca="1" si="13"/>
        <v>0.5</v>
      </c>
      <c r="F78" s="55"/>
      <c r="G78" s="56" t="e">
        <f t="shared" ca="1" si="20"/>
        <v>#N/A</v>
      </c>
      <c r="H78" s="57" t="e">
        <f t="shared" si="15"/>
        <v>#N/A</v>
      </c>
      <c r="I78" s="58" t="e">
        <f t="shared" ca="1" si="16"/>
        <v>#N/A</v>
      </c>
      <c r="J78" s="59" t="str">
        <f>IF(ISTEXT(VLOOKUP(A78,Table3[],4,FALSE)), VLOOKUP(A78,Table3[],4,FALSE),"")</f>
        <v/>
      </c>
      <c r="K78" s="68"/>
      <c r="L78" s="64" t="str">
        <f t="shared" si="21"/>
        <v/>
      </c>
      <c r="M78" s="64" t="str">
        <f t="shared" si="22"/>
        <v/>
      </c>
      <c r="N78" s="64" t="b">
        <f ca="1">IF(AND(N77="",M78=M76),N76,IF(AND(A78&lt;&gt;"",D78="",F78=""),IF(ISNA(C78),"",IF(L78=0,IF(M78&lt;&gt;M77,INT(MAX(N$5:N77))+1,INT(MAX(N$5:N77)))+0.5,IF(M78&lt;&gt;M77,INT(MAX(N$5:N77))+1,INT(MAX(N$5:N77)))))))</f>
        <v>0</v>
      </c>
      <c r="O78" s="62" t="str">
        <f t="shared" ca="1" si="23"/>
        <v/>
      </c>
      <c r="P78" s="62">
        <f t="shared" si="24"/>
        <v>1</v>
      </c>
      <c r="Q78" s="62">
        <f t="shared" si="25"/>
        <v>1</v>
      </c>
      <c r="R78" s="62" t="str">
        <f t="shared" si="17"/>
        <v/>
      </c>
      <c r="S78" s="62" t="str">
        <f t="shared" si="18"/>
        <v/>
      </c>
      <c r="T78" t="e">
        <f t="shared" si="19"/>
        <v>#N/A</v>
      </c>
    </row>
    <row r="79" spans="1:20" ht="14.5" x14ac:dyDescent="0.35">
      <c r="A79" s="51"/>
      <c r="B79" s="67"/>
      <c r="C79" s="52" t="e">
        <f t="shared" si="14"/>
        <v>#N/A</v>
      </c>
      <c r="D79" s="66"/>
      <c r="E79" s="65">
        <f t="shared" ca="1" si="13"/>
        <v>0.5</v>
      </c>
      <c r="F79" s="55"/>
      <c r="G79" s="56" t="e">
        <f t="shared" ca="1" si="20"/>
        <v>#N/A</v>
      </c>
      <c r="H79" s="57" t="e">
        <f t="shared" si="15"/>
        <v>#N/A</v>
      </c>
      <c r="I79" s="58" t="e">
        <f t="shared" ca="1" si="16"/>
        <v>#N/A</v>
      </c>
      <c r="J79" s="59" t="str">
        <f>IF(ISTEXT(VLOOKUP(A79,Table3[],4,FALSE)), VLOOKUP(A79,Table3[],4,FALSE),"")</f>
        <v/>
      </c>
      <c r="K79" s="68"/>
      <c r="L79" s="64" t="str">
        <f t="shared" si="21"/>
        <v/>
      </c>
      <c r="M79" s="64" t="str">
        <f t="shared" si="22"/>
        <v/>
      </c>
      <c r="N79" s="64" t="b">
        <f ca="1">IF(AND(N78="",M79=M77),N77,IF(AND(A79&lt;&gt;"",D79="",F79=""),IF(ISNA(C79),"",IF(L79=0,IF(M79&lt;&gt;M78,INT(MAX(N$5:N78))+1,INT(MAX(N$5:N78)))+0.5,IF(M79&lt;&gt;M78,INT(MAX(N$5:N78))+1,INT(MAX(N$5:N78)))))))</f>
        <v>0</v>
      </c>
      <c r="O79" s="62" t="str">
        <f t="shared" ca="1" si="23"/>
        <v/>
      </c>
      <c r="P79" s="62">
        <f t="shared" si="24"/>
        <v>1</v>
      </c>
      <c r="Q79" s="62">
        <f t="shared" si="25"/>
        <v>1</v>
      </c>
      <c r="R79" s="62" t="str">
        <f t="shared" si="17"/>
        <v/>
      </c>
      <c r="S79" s="62" t="str">
        <f t="shared" si="18"/>
        <v/>
      </c>
      <c r="T79" t="e">
        <f t="shared" si="19"/>
        <v>#N/A</v>
      </c>
    </row>
    <row r="80" spans="1:20" ht="14.5" x14ac:dyDescent="0.35">
      <c r="A80" s="51"/>
      <c r="B80" s="67"/>
      <c r="C80" s="52" t="e">
        <f t="shared" si="14"/>
        <v>#N/A</v>
      </c>
      <c r="D80" s="66"/>
      <c r="E80" s="65">
        <f t="shared" ca="1" si="13"/>
        <v>0.5</v>
      </c>
      <c r="F80" s="55"/>
      <c r="G80" s="56" t="e">
        <f t="shared" ca="1" si="20"/>
        <v>#N/A</v>
      </c>
      <c r="H80" s="57" t="e">
        <f t="shared" si="15"/>
        <v>#N/A</v>
      </c>
      <c r="I80" s="58" t="e">
        <f t="shared" ca="1" si="16"/>
        <v>#N/A</v>
      </c>
      <c r="J80" s="59" t="str">
        <f>IF(ISTEXT(VLOOKUP(A80,Table3[],4,FALSE)), VLOOKUP(A80,Table3[],4,FALSE),"")</f>
        <v/>
      </c>
      <c r="K80" s="68"/>
      <c r="L80" s="64" t="str">
        <f t="shared" si="21"/>
        <v/>
      </c>
      <c r="M80" s="64" t="str">
        <f t="shared" si="22"/>
        <v/>
      </c>
      <c r="N80" s="64" t="b">
        <f ca="1">IF(AND(N79="",M80=M78),N78,IF(AND(A80&lt;&gt;"",D80="",F80=""),IF(ISNA(C80),"",IF(L80=0,IF(M80&lt;&gt;M79,INT(MAX(N$5:N79))+1,INT(MAX(N$5:N79)))+0.5,IF(M80&lt;&gt;M79,INT(MAX(N$5:N79))+1,INT(MAX(N$5:N79)))))))</f>
        <v>0</v>
      </c>
      <c r="O80" s="62" t="str">
        <f t="shared" ca="1" si="23"/>
        <v/>
      </c>
      <c r="P80" s="62">
        <f t="shared" si="24"/>
        <v>1</v>
      </c>
      <c r="Q80" s="62">
        <f t="shared" si="25"/>
        <v>1</v>
      </c>
      <c r="R80" s="62" t="str">
        <f t="shared" si="17"/>
        <v/>
      </c>
      <c r="S80" s="62" t="str">
        <f t="shared" si="18"/>
        <v/>
      </c>
      <c r="T80" t="e">
        <f t="shared" si="19"/>
        <v>#N/A</v>
      </c>
    </row>
    <row r="81" spans="1:21" ht="14.5" x14ac:dyDescent="0.35">
      <c r="A81" s="51"/>
      <c r="B81" s="67"/>
      <c r="C81" s="52" t="e">
        <f t="shared" si="14"/>
        <v>#N/A</v>
      </c>
      <c r="D81" s="66"/>
      <c r="E81" s="65">
        <f t="shared" ca="1" si="13"/>
        <v>0.5</v>
      </c>
      <c r="F81" s="55"/>
      <c r="G81" s="56" t="e">
        <f t="shared" ca="1" si="20"/>
        <v>#N/A</v>
      </c>
      <c r="H81" s="57" t="e">
        <f t="shared" si="15"/>
        <v>#N/A</v>
      </c>
      <c r="I81" s="58" t="e">
        <f t="shared" ca="1" si="16"/>
        <v>#N/A</v>
      </c>
      <c r="J81" s="59" t="str">
        <f>IF(ISTEXT(VLOOKUP(A81,Table3[],4,FALSE)), VLOOKUP(A81,Table3[],4,FALSE),"")</f>
        <v/>
      </c>
      <c r="K81" s="68"/>
      <c r="L81" s="64" t="str">
        <f t="shared" si="21"/>
        <v/>
      </c>
      <c r="M81" s="64" t="str">
        <f t="shared" si="22"/>
        <v/>
      </c>
      <c r="N81" s="64" t="b">
        <f ca="1">IF(AND(N80="",M81=M79),N79,IF(AND(A81&lt;&gt;"",D81="",F81=""),IF(ISNA(C81),"",IF(L81=0,IF(M81&lt;&gt;M80,INT(MAX(N$5:N80))+1,INT(MAX(N$5:N80)))+0.5,IF(M81&lt;&gt;M80,INT(MAX(N$5:N80))+1,INT(MAX(N$5:N80)))))))</f>
        <v>0</v>
      </c>
      <c r="O81" s="62" t="str">
        <f t="shared" ca="1" si="23"/>
        <v/>
      </c>
      <c r="P81" s="62">
        <f t="shared" si="24"/>
        <v>1</v>
      </c>
      <c r="Q81" s="62">
        <f t="shared" si="25"/>
        <v>1</v>
      </c>
      <c r="R81" s="62" t="str">
        <f t="shared" si="17"/>
        <v/>
      </c>
      <c r="S81" s="62" t="str">
        <f t="shared" si="18"/>
        <v/>
      </c>
      <c r="T81" t="e">
        <f t="shared" si="19"/>
        <v>#N/A</v>
      </c>
    </row>
    <row r="82" spans="1:21" ht="14.5" x14ac:dyDescent="0.35">
      <c r="A82" s="51"/>
      <c r="B82" s="67"/>
      <c r="C82" s="52" t="e">
        <f t="shared" si="14"/>
        <v>#N/A</v>
      </c>
      <c r="D82" s="66"/>
      <c r="E82" s="65">
        <f t="shared" ca="1" si="13"/>
        <v>0.5</v>
      </c>
      <c r="F82" s="55"/>
      <c r="G82" s="56" t="e">
        <f t="shared" ca="1" si="20"/>
        <v>#N/A</v>
      </c>
      <c r="H82" s="57" t="e">
        <f t="shared" si="15"/>
        <v>#N/A</v>
      </c>
      <c r="I82" s="58" t="e">
        <f t="shared" ca="1" si="16"/>
        <v>#N/A</v>
      </c>
      <c r="J82" s="59" t="str">
        <f>IF(ISTEXT(VLOOKUP(A82,Table3[],4,FALSE)), VLOOKUP(A82,Table3[],4,FALSE),"")</f>
        <v/>
      </c>
      <c r="K82" s="68"/>
      <c r="L82" s="64" t="str">
        <f t="shared" si="21"/>
        <v/>
      </c>
      <c r="M82" s="64" t="str">
        <f t="shared" si="22"/>
        <v/>
      </c>
      <c r="N82" s="64" t="b">
        <f ca="1">IF(AND(N81="",M82=M80),N80,IF(AND(A82&lt;&gt;"",D82="",F82=""),IF(ISNA(C82),"",IF(L82=0,IF(M82&lt;&gt;M81,INT(MAX(N$5:N81))+1,INT(MAX(N$5:N81)))+0.5,IF(M82&lt;&gt;M81,INT(MAX(N$5:N81))+1,INT(MAX(N$5:N81)))))))</f>
        <v>0</v>
      </c>
      <c r="O82" s="62" t="str">
        <f t="shared" ca="1" si="23"/>
        <v/>
      </c>
      <c r="P82" s="62">
        <f t="shared" si="24"/>
        <v>1</v>
      </c>
      <c r="Q82" s="62">
        <f t="shared" si="25"/>
        <v>1</v>
      </c>
      <c r="R82" s="62" t="str">
        <f t="shared" si="17"/>
        <v/>
      </c>
      <c r="S82" s="62" t="str">
        <f t="shared" si="18"/>
        <v/>
      </c>
      <c r="T82" t="e">
        <f t="shared" si="19"/>
        <v>#N/A</v>
      </c>
    </row>
    <row r="83" spans="1:21" ht="14.5" x14ac:dyDescent="0.35">
      <c r="A83" s="51"/>
      <c r="B83" s="67"/>
      <c r="C83" s="52" t="e">
        <f t="shared" si="14"/>
        <v>#N/A</v>
      </c>
      <c r="D83" s="66"/>
      <c r="E83" s="65">
        <f t="shared" ca="1" si="13"/>
        <v>0.5</v>
      </c>
      <c r="F83" s="55"/>
      <c r="G83" s="56" t="e">
        <f t="shared" ca="1" si="20"/>
        <v>#N/A</v>
      </c>
      <c r="H83" s="57" t="e">
        <f t="shared" si="15"/>
        <v>#N/A</v>
      </c>
      <c r="I83" s="58" t="e">
        <f t="shared" ca="1" si="16"/>
        <v>#N/A</v>
      </c>
      <c r="J83" s="59" t="str">
        <f>IF(ISTEXT(VLOOKUP(A83,Table3[],4,FALSE)), VLOOKUP(A83,Table3[],4,FALSE),"")</f>
        <v/>
      </c>
      <c r="K83" s="68"/>
      <c r="L83" s="64" t="str">
        <f t="shared" si="21"/>
        <v/>
      </c>
      <c r="M83" s="64" t="str">
        <f t="shared" si="22"/>
        <v/>
      </c>
      <c r="N83" s="64" t="b">
        <f ca="1">IF(AND(N82="",M83=M81),N81,IF(AND(A83&lt;&gt;"",D83="",F83=""),IF(ISNA(C83),"",IF(L83=0,IF(M83&lt;&gt;M82,INT(MAX(N$5:N82))+1,INT(MAX(N$5:N82)))+0.5,IF(M83&lt;&gt;M82,INT(MAX(N$5:N82))+1,INT(MAX(N$5:N82)))))))</f>
        <v>0</v>
      </c>
      <c r="O83" s="62" t="str">
        <f t="shared" ca="1" si="23"/>
        <v/>
      </c>
      <c r="P83" s="62">
        <f t="shared" si="24"/>
        <v>1</v>
      </c>
      <c r="Q83" s="62">
        <f t="shared" si="25"/>
        <v>1</v>
      </c>
      <c r="R83" s="62" t="str">
        <f t="shared" si="17"/>
        <v/>
      </c>
      <c r="S83" s="62" t="str">
        <f t="shared" si="18"/>
        <v/>
      </c>
      <c r="T83" t="e">
        <f t="shared" si="19"/>
        <v>#N/A</v>
      </c>
    </row>
    <row r="84" spans="1:21" ht="14.5" x14ac:dyDescent="0.35">
      <c r="A84" s="51"/>
      <c r="B84" s="67"/>
      <c r="C84" s="52" t="e">
        <f t="shared" si="14"/>
        <v>#N/A</v>
      </c>
      <c r="D84" s="66"/>
      <c r="E84" s="65">
        <f t="shared" ca="1" si="13"/>
        <v>0.5</v>
      </c>
      <c r="F84" s="55"/>
      <c r="G84" s="56" t="e">
        <f t="shared" ca="1" si="20"/>
        <v>#N/A</v>
      </c>
      <c r="H84" s="57" t="e">
        <f t="shared" si="15"/>
        <v>#N/A</v>
      </c>
      <c r="I84" s="58" t="e">
        <f t="shared" ca="1" si="16"/>
        <v>#N/A</v>
      </c>
      <c r="J84" s="59" t="str">
        <f>IF(ISTEXT(VLOOKUP(A84,Table3[],4,FALSE)), VLOOKUP(A84,Table3[],4,FALSE),"")</f>
        <v/>
      </c>
      <c r="K84" s="68"/>
      <c r="L84" s="64" t="str">
        <f t="shared" si="21"/>
        <v/>
      </c>
      <c r="M84" s="64" t="str">
        <f t="shared" si="22"/>
        <v/>
      </c>
      <c r="N84" s="64" t="b">
        <f ca="1">IF(AND(N83="",M84=M82),N82,IF(AND(A84&lt;&gt;"",D84="",F84=""),IF(ISNA(C84),"",IF(L84=0,IF(M84&lt;&gt;M83,INT(MAX(N$5:N83))+1,INT(MAX(N$5:N83)))+0.5,IF(M84&lt;&gt;M83,INT(MAX(N$5:N83))+1,INT(MAX(N$5:N83)))))))</f>
        <v>0</v>
      </c>
      <c r="O84" s="62" t="str">
        <f t="shared" ca="1" si="23"/>
        <v/>
      </c>
      <c r="P84" s="62">
        <f t="shared" si="24"/>
        <v>1</v>
      </c>
      <c r="Q84" s="62">
        <f t="shared" si="25"/>
        <v>1</v>
      </c>
      <c r="R84" s="62" t="str">
        <f t="shared" si="17"/>
        <v/>
      </c>
      <c r="S84" s="62" t="str">
        <f t="shared" si="18"/>
        <v/>
      </c>
      <c r="T84" t="e">
        <f t="shared" si="19"/>
        <v>#N/A</v>
      </c>
    </row>
    <row r="85" spans="1:21" ht="14.5" x14ac:dyDescent="0.35">
      <c r="A85" s="51"/>
      <c r="B85" s="67"/>
      <c r="C85" s="52" t="e">
        <f t="shared" si="14"/>
        <v>#N/A</v>
      </c>
      <c r="D85" s="66"/>
      <c r="E85" s="65">
        <f t="shared" ca="1" si="13"/>
        <v>0.5</v>
      </c>
      <c r="F85" s="55"/>
      <c r="G85" s="56" t="e">
        <f t="shared" ca="1" si="20"/>
        <v>#N/A</v>
      </c>
      <c r="H85" s="57" t="e">
        <f t="shared" si="15"/>
        <v>#N/A</v>
      </c>
      <c r="I85" s="58" t="e">
        <f t="shared" ca="1" si="16"/>
        <v>#N/A</v>
      </c>
      <c r="J85" s="59" t="str">
        <f>IF(ISTEXT(VLOOKUP(A85,Table3[],4,FALSE)), VLOOKUP(A85,Table3[],4,FALSE),"")</f>
        <v/>
      </c>
      <c r="K85" s="68"/>
      <c r="L85" s="64" t="str">
        <f t="shared" si="21"/>
        <v/>
      </c>
      <c r="M85" s="64" t="str">
        <f t="shared" si="22"/>
        <v/>
      </c>
      <c r="N85" s="64" t="b">
        <f ca="1">IF(AND(N84="",M85=M83),N83,IF(AND(A85&lt;&gt;"",D85="",F85=""),IF(ISNA(C85),"",IF(L85=0,IF(M85&lt;&gt;M84,INT(MAX(N$5:N84))+1,INT(MAX(N$5:N84)))+0.5,IF(M85&lt;&gt;M84,INT(MAX(N$5:N84))+1,INT(MAX(N$5:N84)))))))</f>
        <v>0</v>
      </c>
      <c r="O85" s="62" t="str">
        <f t="shared" ca="1" si="23"/>
        <v/>
      </c>
      <c r="P85" s="62">
        <f t="shared" si="24"/>
        <v>1</v>
      </c>
      <c r="Q85" s="62">
        <f t="shared" si="25"/>
        <v>1</v>
      </c>
      <c r="R85" s="62" t="str">
        <f t="shared" si="17"/>
        <v/>
      </c>
      <c r="S85" s="62" t="str">
        <f t="shared" si="18"/>
        <v/>
      </c>
      <c r="T85" t="e">
        <f t="shared" si="19"/>
        <v>#N/A</v>
      </c>
    </row>
    <row r="86" spans="1:21" ht="14.5" x14ac:dyDescent="0.35">
      <c r="A86" s="51"/>
      <c r="B86" s="67"/>
      <c r="C86" s="52" t="e">
        <f t="shared" si="14"/>
        <v>#N/A</v>
      </c>
      <c r="D86" s="66"/>
      <c r="E86" s="65">
        <f t="shared" ca="1" si="13"/>
        <v>0.5</v>
      </c>
      <c r="F86" s="55"/>
      <c r="G86" s="56" t="e">
        <f t="shared" ca="1" si="20"/>
        <v>#N/A</v>
      </c>
      <c r="H86" s="57" t="e">
        <f t="shared" si="15"/>
        <v>#N/A</v>
      </c>
      <c r="I86" s="58" t="e">
        <f t="shared" ca="1" si="16"/>
        <v>#N/A</v>
      </c>
      <c r="J86" s="59" t="str">
        <f>IF(ISTEXT(VLOOKUP(A86,Table3[],4,FALSE)), VLOOKUP(A86,Table3[],4,FALSE),"")</f>
        <v/>
      </c>
      <c r="K86" s="68"/>
      <c r="L86" s="64" t="str">
        <f t="shared" si="21"/>
        <v/>
      </c>
      <c r="M86" s="64" t="str">
        <f t="shared" si="22"/>
        <v/>
      </c>
      <c r="N86" s="64" t="b">
        <f ca="1">IF(AND(N85="",M86=M84),N84,IF(AND(A86&lt;&gt;"",D86="",F86=""),IF(ISNA(C86),"",IF(L86=0,IF(M86&lt;&gt;M85,INT(MAX(N$5:N85))+1,INT(MAX(N$5:N85)))+0.5,IF(M86&lt;&gt;M85,INT(MAX(N$5:N85))+1,INT(MAX(N$5:N85)))))))</f>
        <v>0</v>
      </c>
      <c r="O86" s="62" t="str">
        <f t="shared" ca="1" si="23"/>
        <v/>
      </c>
      <c r="P86" s="62">
        <f t="shared" si="24"/>
        <v>1</v>
      </c>
      <c r="Q86" s="62">
        <f t="shared" si="25"/>
        <v>1</v>
      </c>
      <c r="R86" s="62" t="str">
        <f t="shared" si="17"/>
        <v/>
      </c>
      <c r="S86" s="62" t="str">
        <f t="shared" si="18"/>
        <v/>
      </c>
      <c r="T86" t="e">
        <f t="shared" si="19"/>
        <v>#N/A</v>
      </c>
    </row>
    <row r="87" spans="1:21" ht="14.5" x14ac:dyDescent="0.35">
      <c r="A87" s="51"/>
      <c r="B87" s="67"/>
      <c r="C87" s="52" t="e">
        <f t="shared" si="14"/>
        <v>#N/A</v>
      </c>
      <c r="D87" s="66"/>
      <c r="E87" s="65">
        <f t="shared" ref="E87:E92" ca="1" si="26">MEDIAN($C$5:$C$10)</f>
        <v>0.5</v>
      </c>
      <c r="F87" s="55"/>
      <c r="G87" s="56" t="e">
        <f t="shared" ca="1" si="20"/>
        <v>#N/A</v>
      </c>
      <c r="H87" s="57" t="e">
        <f t="shared" si="15"/>
        <v>#N/A</v>
      </c>
      <c r="I87" s="58" t="e">
        <f t="shared" ca="1" si="16"/>
        <v>#N/A</v>
      </c>
      <c r="J87" s="59" t="str">
        <f>IF(ISTEXT(VLOOKUP(A87,Table3[],4,FALSE)), VLOOKUP(A87,Table3[],4,FALSE),"")</f>
        <v/>
      </c>
      <c r="K87" s="68"/>
      <c r="L87" s="64" t="str">
        <f t="shared" si="21"/>
        <v/>
      </c>
      <c r="M87" s="64" t="str">
        <f t="shared" si="22"/>
        <v/>
      </c>
      <c r="N87" s="64" t="b">
        <f ca="1">IF(AND(N86="",M87=M85),N85,IF(AND(A87&lt;&gt;"",D87="",F87=""),IF(ISNA(C87),"",IF(L87=0,IF(M87&lt;&gt;M86,INT(MAX(N$5:N86))+1,INT(MAX(N$5:N86)))+0.5,IF(M87&lt;&gt;M86,INT(MAX(N$5:N86))+1,INT(MAX(N$5:N86)))))))</f>
        <v>0</v>
      </c>
      <c r="O87" s="62" t="str">
        <f t="shared" ca="1" si="23"/>
        <v/>
      </c>
      <c r="P87" s="62">
        <f t="shared" si="24"/>
        <v>1</v>
      </c>
      <c r="Q87" s="62">
        <f t="shared" si="25"/>
        <v>1</v>
      </c>
      <c r="R87" s="62" t="str">
        <f t="shared" si="17"/>
        <v/>
      </c>
      <c r="S87" s="62" t="str">
        <f t="shared" si="18"/>
        <v/>
      </c>
      <c r="T87" t="e">
        <f t="shared" si="19"/>
        <v>#N/A</v>
      </c>
    </row>
    <row r="88" spans="1:21" ht="14.5" x14ac:dyDescent="0.35">
      <c r="A88" s="51"/>
      <c r="B88" s="67"/>
      <c r="C88" s="52" t="e">
        <f t="shared" si="14"/>
        <v>#N/A</v>
      </c>
      <c r="D88" s="66"/>
      <c r="E88" s="65">
        <f t="shared" ca="1" si="26"/>
        <v>0.5</v>
      </c>
      <c r="F88" s="55"/>
      <c r="G88" s="56" t="e">
        <f t="shared" ca="1" si="20"/>
        <v>#N/A</v>
      </c>
      <c r="H88" s="57" t="e">
        <f t="shared" si="15"/>
        <v>#N/A</v>
      </c>
      <c r="I88" s="58" t="e">
        <f t="shared" ca="1" si="16"/>
        <v>#N/A</v>
      </c>
      <c r="J88" s="59" t="str">
        <f>IF(ISTEXT(VLOOKUP(A88,Table3[],4,FALSE)), VLOOKUP(A88,Table3[],4,FALSE),"")</f>
        <v/>
      </c>
      <c r="K88" s="68"/>
      <c r="L88" s="64" t="str">
        <f t="shared" si="21"/>
        <v/>
      </c>
      <c r="M88" s="64" t="str">
        <f t="shared" si="22"/>
        <v/>
      </c>
      <c r="N88" s="64" t="b">
        <f ca="1">IF(AND(N87="",M88=M86),N86,IF(AND(A88&lt;&gt;"",D88="",F88=""),IF(ISNA(C88),"",IF(L88=0,IF(M88&lt;&gt;M87,INT(MAX(N$5:N87))+1,INT(MAX(N$5:N87)))+0.5,IF(M88&lt;&gt;M87,INT(MAX(N$5:N87))+1,INT(MAX(N$5:N87)))))))</f>
        <v>0</v>
      </c>
      <c r="O88" s="62" t="str">
        <f t="shared" ca="1" si="23"/>
        <v/>
      </c>
      <c r="P88" s="62">
        <f t="shared" si="24"/>
        <v>1</v>
      </c>
      <c r="Q88" s="62">
        <f t="shared" si="25"/>
        <v>1</v>
      </c>
      <c r="R88" s="62" t="str">
        <f t="shared" si="17"/>
        <v/>
      </c>
      <c r="S88" s="62" t="str">
        <f t="shared" si="18"/>
        <v/>
      </c>
      <c r="T88" t="e">
        <f t="shared" si="19"/>
        <v>#N/A</v>
      </c>
    </row>
    <row r="89" spans="1:21" ht="14.5" x14ac:dyDescent="0.35">
      <c r="A89" s="51"/>
      <c r="B89" s="67"/>
      <c r="C89" s="52" t="e">
        <f t="shared" si="14"/>
        <v>#N/A</v>
      </c>
      <c r="D89" s="66"/>
      <c r="E89" s="65">
        <f t="shared" ca="1" si="26"/>
        <v>0.5</v>
      </c>
      <c r="F89" s="55"/>
      <c r="G89" s="56" t="e">
        <f t="shared" ca="1" si="20"/>
        <v>#N/A</v>
      </c>
      <c r="H89" s="57" t="e">
        <f t="shared" si="15"/>
        <v>#N/A</v>
      </c>
      <c r="I89" s="58" t="e">
        <f t="shared" ca="1" si="16"/>
        <v>#N/A</v>
      </c>
      <c r="J89" s="59" t="str">
        <f>IF(ISTEXT(VLOOKUP(A89,Table3[],4,FALSE)), VLOOKUP(A89,Table3[],4,FALSE),"")</f>
        <v/>
      </c>
      <c r="K89" s="68"/>
      <c r="L89" s="64" t="str">
        <f t="shared" si="21"/>
        <v/>
      </c>
      <c r="M89" s="64" t="str">
        <f t="shared" si="22"/>
        <v/>
      </c>
      <c r="N89" s="64" t="b">
        <f ca="1">IF(AND(N88="",M89=M87),N87,IF(AND(A89&lt;&gt;"",D89="",F89=""),IF(ISNA(C89),"",IF(L89=0,IF(M89&lt;&gt;M88,INT(MAX(N$5:N88))+1,INT(MAX(N$5:N88)))+0.5,IF(M89&lt;&gt;M88,INT(MAX(N$5:N88))+1,INT(MAX(N$5:N88)))))))</f>
        <v>0</v>
      </c>
      <c r="O89" s="62" t="str">
        <f t="shared" ca="1" si="23"/>
        <v/>
      </c>
      <c r="P89" s="62">
        <f t="shared" si="24"/>
        <v>1</v>
      </c>
      <c r="Q89" s="62">
        <f t="shared" si="25"/>
        <v>1</v>
      </c>
      <c r="R89" s="62" t="str">
        <f t="shared" si="17"/>
        <v/>
      </c>
      <c r="S89" s="62" t="str">
        <f t="shared" si="18"/>
        <v/>
      </c>
      <c r="T89" t="e">
        <f t="shared" si="19"/>
        <v>#N/A</v>
      </c>
    </row>
    <row r="90" spans="1:21" ht="14.5" x14ac:dyDescent="0.35">
      <c r="A90" s="51"/>
      <c r="B90" s="67"/>
      <c r="C90" s="52" t="e">
        <f t="shared" si="14"/>
        <v>#N/A</v>
      </c>
      <c r="D90" s="66"/>
      <c r="E90" s="65">
        <f t="shared" ca="1" si="26"/>
        <v>0.5</v>
      </c>
      <c r="F90" s="55"/>
      <c r="G90" s="56" t="e">
        <f t="shared" ca="1" si="20"/>
        <v>#N/A</v>
      </c>
      <c r="H90" s="57" t="e">
        <f t="shared" si="15"/>
        <v>#N/A</v>
      </c>
      <c r="I90" s="58" t="e">
        <f t="shared" ca="1" si="16"/>
        <v>#N/A</v>
      </c>
      <c r="J90" s="59" t="str">
        <f>IF(ISTEXT(VLOOKUP(A90,Table3[],4,FALSE)), VLOOKUP(A90,Table3[],4,FALSE),"")</f>
        <v/>
      </c>
      <c r="K90" s="68"/>
      <c r="L90" s="64" t="str">
        <f t="shared" si="21"/>
        <v/>
      </c>
      <c r="M90" s="64" t="str">
        <f t="shared" si="22"/>
        <v/>
      </c>
      <c r="N90" s="64" t="b">
        <f ca="1">IF(AND(N89="",M90=M88),N88,IF(AND(A90&lt;&gt;"",D90="",F90=""),IF(ISNA(C90),"",IF(L90=0,IF(M90&lt;&gt;M89,INT(MAX(N$5:N89))+1,INT(MAX(N$5:N89)))+0.5,IF(M90&lt;&gt;M89,INT(MAX(N$5:N89))+1,INT(MAX(N$5:N89)))))))</f>
        <v>0</v>
      </c>
      <c r="O90" s="62" t="str">
        <f t="shared" ca="1" si="23"/>
        <v/>
      </c>
      <c r="P90" s="62">
        <f t="shared" si="24"/>
        <v>1</v>
      </c>
      <c r="Q90" s="62">
        <f t="shared" si="25"/>
        <v>1</v>
      </c>
      <c r="R90" s="62" t="str">
        <f t="shared" si="17"/>
        <v/>
      </c>
      <c r="S90" s="62" t="str">
        <f t="shared" si="18"/>
        <v/>
      </c>
      <c r="T90" t="e">
        <f t="shared" si="19"/>
        <v>#N/A</v>
      </c>
    </row>
    <row r="91" spans="1:21" ht="14.5" x14ac:dyDescent="0.35">
      <c r="A91" s="51"/>
      <c r="B91" s="67"/>
      <c r="C91" s="52" t="e">
        <f t="shared" si="14"/>
        <v>#N/A</v>
      </c>
      <c r="D91" s="66"/>
      <c r="E91" s="65">
        <f t="shared" ca="1" si="26"/>
        <v>0.5</v>
      </c>
      <c r="F91" s="55"/>
      <c r="G91" s="56" t="e">
        <f t="shared" ca="1" si="20"/>
        <v>#N/A</v>
      </c>
      <c r="H91" s="57" t="e">
        <f t="shared" si="15"/>
        <v>#N/A</v>
      </c>
      <c r="I91" s="58" t="e">
        <f t="shared" ca="1" si="16"/>
        <v>#N/A</v>
      </c>
      <c r="J91" s="59" t="str">
        <f>IF(ISTEXT(VLOOKUP(A91,Table3[],4,FALSE)), VLOOKUP(A91,Table3[],4,FALSE),"")</f>
        <v/>
      </c>
      <c r="K91" s="68"/>
      <c r="L91" s="64" t="str">
        <f t="shared" si="21"/>
        <v/>
      </c>
      <c r="M91" s="64" t="str">
        <f t="shared" si="22"/>
        <v/>
      </c>
      <c r="N91" s="64" t="b">
        <f ca="1">IF(AND(N90="",M91=M89),N89,IF(AND(A91&lt;&gt;"",D91="",F91=""),IF(ISNA(C91),"",IF(L91=0,IF(M91&lt;&gt;M90,INT(MAX(N$5:N90))+1,INT(MAX(N$5:N90)))+0.5,IF(M91&lt;&gt;M90,INT(MAX(N$5:N90))+1,INT(MAX(N$5:N90)))))))</f>
        <v>0</v>
      </c>
      <c r="O91" s="62" t="str">
        <f t="shared" ca="1" si="23"/>
        <v/>
      </c>
      <c r="P91" s="62">
        <f t="shared" si="24"/>
        <v>1</v>
      </c>
      <c r="Q91" s="62">
        <f t="shared" si="25"/>
        <v>1</v>
      </c>
      <c r="R91" s="62" t="str">
        <f t="shared" si="17"/>
        <v/>
      </c>
      <c r="S91" s="62" t="str">
        <f t="shared" si="18"/>
        <v/>
      </c>
      <c r="T91" t="e">
        <f t="shared" si="19"/>
        <v>#N/A</v>
      </c>
    </row>
    <row r="92" spans="1:21" thickBot="1" x14ac:dyDescent="0.4">
      <c r="A92" s="70"/>
      <c r="B92" s="71"/>
      <c r="C92" s="72" t="e">
        <f t="shared" si="14"/>
        <v>#N/A</v>
      </c>
      <c r="D92" s="73"/>
      <c r="E92" s="74">
        <f t="shared" ca="1" si="26"/>
        <v>0.5</v>
      </c>
      <c r="F92" s="75"/>
      <c r="G92" s="76" t="e">
        <f t="shared" ca="1" si="20"/>
        <v>#N/A</v>
      </c>
      <c r="H92" s="77" t="e">
        <f t="shared" si="15"/>
        <v>#N/A</v>
      </c>
      <c r="I92" s="78" t="e">
        <f t="shared" ca="1" si="16"/>
        <v>#N/A</v>
      </c>
      <c r="J92" s="59" t="str">
        <f>IF(ISTEXT(VLOOKUP(A92,Table3[],4,FALSE)), VLOOKUP(A92,Table3[],4,FALSE),"")</f>
        <v/>
      </c>
      <c r="K92" s="79"/>
      <c r="L92" s="64" t="str">
        <f t="shared" si="21"/>
        <v/>
      </c>
      <c r="M92" s="64" t="str">
        <f t="shared" si="22"/>
        <v/>
      </c>
      <c r="N92" s="64" t="b">
        <f ca="1">IF(AND(N91="",M92=M90),N90,IF(AND(A92&lt;&gt;"",D92="",F92=""),IF(ISNA(C92),"",IF(L92=0,IF(M92&lt;&gt;M91,INT(MAX(N$5:N91))+1,INT(MAX(N$5:N91)))+0.5,IF(M92&lt;&gt;M91,INT(MAX(N$5:N91))+1,INT(MAX(N$5:N91)))))))</f>
        <v>0</v>
      </c>
      <c r="O92" s="62" t="str">
        <f t="shared" ca="1" si="23"/>
        <v/>
      </c>
      <c r="P92" s="62">
        <f t="shared" si="24"/>
        <v>1</v>
      </c>
      <c r="Q92" s="62">
        <f t="shared" si="25"/>
        <v>1</v>
      </c>
      <c r="R92" s="62" t="str">
        <f t="shared" si="17"/>
        <v/>
      </c>
      <c r="S92" s="62" t="str">
        <f t="shared" si="18"/>
        <v/>
      </c>
      <c r="T92" t="e">
        <f t="shared" si="19"/>
        <v>#N/A</v>
      </c>
    </row>
    <row r="93" spans="1:21" ht="14.5" x14ac:dyDescent="0.35">
      <c r="A93" s="80"/>
      <c r="C93" s="81"/>
      <c r="H93" s="82"/>
      <c r="I93" s="83"/>
      <c r="J93" s="82"/>
      <c r="L93" s="63"/>
      <c r="M93" s="63"/>
      <c r="N93" s="63"/>
      <c r="O93" s="63"/>
      <c r="P93" s="63"/>
      <c r="Q93" s="63"/>
      <c r="R93" s="63"/>
      <c r="S93" s="63"/>
      <c r="T93" s="63"/>
      <c r="U93" s="63"/>
    </row>
    <row r="94" spans="1:21" ht="14.5" x14ac:dyDescent="0.35">
      <c r="A94" s="80"/>
      <c r="C94" s="81"/>
      <c r="H94" s="82"/>
      <c r="I94" s="83"/>
      <c r="J94" s="82"/>
      <c r="L94" s="63"/>
      <c r="M94" s="63"/>
      <c r="N94" s="63"/>
      <c r="O94" s="63"/>
      <c r="P94" s="63"/>
      <c r="Q94" s="63"/>
      <c r="R94" s="63"/>
      <c r="S94" s="63"/>
      <c r="T94" s="63"/>
      <c r="U94" s="63"/>
    </row>
    <row r="95" spans="1:21" ht="14.5" hidden="1" x14ac:dyDescent="0.35">
      <c r="A95" s="80"/>
      <c r="C95" s="81"/>
      <c r="I95" s="84" t="e">
        <f t="shared" si="16"/>
        <v>#N/A</v>
      </c>
      <c r="L95" s="63"/>
      <c r="M95" s="63"/>
      <c r="N95" s="63"/>
      <c r="O95" s="63"/>
      <c r="P95" s="63"/>
      <c r="Q95" s="63"/>
      <c r="R95" s="63"/>
      <c r="S95" s="63"/>
      <c r="T95" s="63"/>
      <c r="U95" s="63"/>
    </row>
    <row r="96" spans="1:21" ht="14.5" hidden="1" x14ac:dyDescent="0.35">
      <c r="A96" s="80"/>
      <c r="C96" s="81"/>
      <c r="I96" s="84" t="e">
        <f t="shared" si="16"/>
        <v>#N/A</v>
      </c>
      <c r="L96" s="63"/>
      <c r="M96" s="63"/>
      <c r="N96" s="63"/>
      <c r="O96" s="63"/>
      <c r="P96" s="63"/>
      <c r="Q96" s="63"/>
      <c r="R96" s="63"/>
      <c r="S96" s="63"/>
      <c r="T96" s="63"/>
      <c r="U96" s="63"/>
    </row>
    <row r="97" spans="1:21" ht="14.5" hidden="1" x14ac:dyDescent="0.35">
      <c r="A97" s="80"/>
      <c r="C97" s="81"/>
      <c r="I97" s="84" t="e">
        <f t="shared" si="16"/>
        <v>#N/A</v>
      </c>
      <c r="L97" s="63"/>
      <c r="M97" s="63"/>
      <c r="N97" s="63"/>
      <c r="O97" s="63"/>
      <c r="P97" s="63"/>
      <c r="Q97" s="63"/>
      <c r="R97" s="63"/>
      <c r="S97" s="63"/>
      <c r="T97" s="63"/>
      <c r="U97" s="63"/>
    </row>
    <row r="98" spans="1:21" ht="14.5" hidden="1" x14ac:dyDescent="0.35">
      <c r="A98" s="80"/>
      <c r="C98" s="81"/>
      <c r="I98" s="84" t="e">
        <f t="shared" si="16"/>
        <v>#N/A</v>
      </c>
      <c r="L98" s="63"/>
      <c r="M98" s="63"/>
      <c r="N98" s="63"/>
      <c r="O98" s="63"/>
      <c r="P98" s="63"/>
      <c r="Q98" s="63"/>
      <c r="R98" s="63"/>
      <c r="S98" s="63"/>
      <c r="T98" s="63"/>
      <c r="U98" s="63"/>
    </row>
    <row r="99" spans="1:21" ht="14.5" hidden="1" x14ac:dyDescent="0.35">
      <c r="A99" s="80"/>
      <c r="C99" s="81"/>
      <c r="I99" s="84" t="e">
        <f t="shared" si="16"/>
        <v>#N/A</v>
      </c>
      <c r="L99" s="63"/>
      <c r="M99" s="63"/>
      <c r="N99" s="63"/>
      <c r="O99" s="63"/>
      <c r="P99" s="63"/>
      <c r="Q99" s="63"/>
      <c r="R99" s="63"/>
      <c r="S99" s="63"/>
      <c r="T99" s="63"/>
      <c r="U99" s="63"/>
    </row>
    <row r="100" spans="1:21" ht="14.5" hidden="1" x14ac:dyDescent="0.35">
      <c r="A100" s="80"/>
      <c r="C100" s="81"/>
      <c r="I100" s="84" t="e">
        <f t="shared" si="16"/>
        <v>#N/A</v>
      </c>
      <c r="L100" s="63"/>
      <c r="M100" s="63"/>
      <c r="N100" s="63"/>
      <c r="O100" s="63"/>
      <c r="P100" s="63"/>
      <c r="Q100" s="63"/>
      <c r="R100" s="63"/>
      <c r="S100" s="63"/>
      <c r="T100" s="63"/>
      <c r="U100" s="63"/>
    </row>
    <row r="101" spans="1:21" ht="14.5" hidden="1" x14ac:dyDescent="0.35">
      <c r="A101" s="80"/>
      <c r="C101" s="81"/>
      <c r="I101" s="84" t="e">
        <f t="shared" si="16"/>
        <v>#N/A</v>
      </c>
      <c r="L101" s="63"/>
      <c r="M101" s="63"/>
      <c r="N101" s="63"/>
      <c r="O101" s="63"/>
      <c r="P101" s="63"/>
      <c r="Q101" s="63"/>
      <c r="R101" s="63"/>
      <c r="S101" s="63"/>
      <c r="T101" s="63"/>
      <c r="U101" s="63"/>
    </row>
    <row r="102" spans="1:21" ht="14.5" hidden="1" x14ac:dyDescent="0.35">
      <c r="A102" s="80"/>
      <c r="C102" s="81"/>
      <c r="I102" s="84" t="e">
        <f t="shared" si="16"/>
        <v>#N/A</v>
      </c>
      <c r="L102" s="63"/>
      <c r="M102" s="63"/>
      <c r="N102" s="63"/>
      <c r="O102" s="63"/>
      <c r="P102" s="63"/>
      <c r="Q102" s="63"/>
      <c r="R102" s="63"/>
      <c r="S102" s="63"/>
      <c r="T102" s="63"/>
      <c r="U102" s="63"/>
    </row>
    <row r="103" spans="1:21" ht="14.5" hidden="1" x14ac:dyDescent="0.35">
      <c r="A103" s="80"/>
      <c r="C103" s="81"/>
      <c r="I103" s="84" t="e">
        <f t="shared" si="16"/>
        <v>#N/A</v>
      </c>
      <c r="L103" s="63"/>
      <c r="M103" s="63"/>
      <c r="N103" s="63"/>
      <c r="O103" s="63"/>
      <c r="P103" s="63"/>
      <c r="Q103" s="63"/>
      <c r="R103" s="63"/>
      <c r="S103" s="63"/>
      <c r="T103" s="63"/>
      <c r="U103" s="63"/>
    </row>
    <row r="104" spans="1:21" ht="14.5" hidden="1" x14ac:dyDescent="0.35">
      <c r="I104" s="84" t="e">
        <f t="shared" si="16"/>
        <v>#N/A</v>
      </c>
      <c r="L104" s="63"/>
      <c r="M104" s="63"/>
      <c r="N104" s="63"/>
      <c r="O104" s="63"/>
      <c r="P104" s="63"/>
      <c r="Q104" s="63"/>
      <c r="R104" s="63"/>
      <c r="S104" s="63"/>
      <c r="T104" s="63"/>
      <c r="U104" s="63"/>
    </row>
  </sheetData>
  <mergeCells count="1">
    <mergeCell ref="B3:K3"/>
  </mergeCells>
  <conditionalFormatting sqref="A1:C1">
    <cfRule type="expression" dxfId="11" priority="4">
      <formula>$A$1="Enter Measure"</formula>
    </cfRule>
  </conditionalFormatting>
  <conditionalFormatting sqref="B3">
    <cfRule type="expression" dxfId="10" priority="3">
      <formula>$B$3="Enter Chart Title"</formula>
    </cfRule>
  </conditionalFormatting>
  <conditionalFormatting sqref="B4">
    <cfRule type="expression" dxfId="9" priority="2">
      <formula>$B$4="Enter Count Title"</formula>
    </cfRule>
  </conditionalFormatting>
  <conditionalFormatting sqref="D1">
    <cfRule type="expression" dxfId="8" priority="1">
      <formula>$A$1="Enter Measure"</formula>
    </cfRule>
  </conditionalFormatting>
  <hyperlinks>
    <hyperlink ref="V1" location="Home!A2" display="Hom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sheetPr>
  <dimension ref="A1:AM104"/>
  <sheetViews>
    <sheetView zoomScale="85" zoomScaleNormal="85" workbookViewId="0">
      <pane ySplit="4" topLeftCell="A77" activePane="bottomLeft" state="frozen"/>
      <selection pane="bottomLeft" activeCell="V4" sqref="V4"/>
    </sheetView>
  </sheetViews>
  <sheetFormatPr defaultColWidth="0" defaultRowHeight="15" customHeight="1" zeroHeight="1" x14ac:dyDescent="0.35"/>
  <cols>
    <col min="1" max="1" width="13" customWidth="1"/>
    <col min="2" max="2" width="11" customWidth="1"/>
    <col min="3" max="3" width="9.1796875" hidden="1" customWidth="1"/>
    <col min="4" max="4" width="9.1796875" style="82" customWidth="1"/>
    <col min="5" max="5" width="9.81640625" style="82" customWidth="1"/>
    <col min="6" max="6" width="9.1796875" style="82" customWidth="1"/>
    <col min="7" max="9" width="8" customWidth="1"/>
    <col min="10" max="11" width="15.453125" customWidth="1"/>
    <col min="12" max="18" width="9.1796875" hidden="1" customWidth="1"/>
    <col min="19" max="19" width="1.81640625" customWidth="1"/>
    <col min="20" max="20" width="1.54296875" customWidth="1"/>
    <col min="21" max="21" width="1.453125" customWidth="1"/>
    <col min="22" max="22" width="93" customWidth="1"/>
    <col min="23" max="23" width="1.81640625" customWidth="1"/>
    <col min="24" max="32" width="9.1796875" hidden="1" customWidth="1"/>
    <col min="33" max="16384" width="9.1796875" hidden="1"/>
  </cols>
  <sheetData>
    <row r="1" spans="1:39" s="39" customFormat="1" ht="28.5" x14ac:dyDescent="0.65">
      <c r="A1" s="34" t="s">
        <v>79</v>
      </c>
      <c r="B1" s="35"/>
      <c r="C1" s="35"/>
      <c r="D1" s="35"/>
      <c r="E1" s="35"/>
      <c r="F1" s="35"/>
      <c r="G1" s="35"/>
      <c r="H1" s="35"/>
      <c r="I1" s="35"/>
      <c r="J1" s="35"/>
      <c r="K1" s="36"/>
      <c r="L1" s="36"/>
      <c r="M1" s="36"/>
      <c r="N1" s="36"/>
      <c r="O1" s="36"/>
      <c r="P1" s="36"/>
      <c r="Q1" s="36"/>
      <c r="R1" s="36"/>
      <c r="S1" s="36"/>
      <c r="T1" s="36"/>
      <c r="U1" s="36"/>
      <c r="V1" s="37" t="s">
        <v>57</v>
      </c>
      <c r="W1" s="38"/>
      <c r="X1" s="38"/>
      <c r="Y1" s="38"/>
      <c r="Z1" s="38"/>
      <c r="AA1" s="38"/>
      <c r="AB1" s="38"/>
      <c r="AC1" s="38"/>
      <c r="AD1" s="38"/>
      <c r="AE1" s="38"/>
      <c r="AG1" s="38"/>
      <c r="AH1" s="38"/>
      <c r="AI1" s="38"/>
      <c r="AJ1" s="38"/>
      <c r="AK1" s="38"/>
      <c r="AL1" s="38"/>
      <c r="AM1" s="38"/>
    </row>
    <row r="2" spans="1:39" s="39" customFormat="1" thickBot="1" x14ac:dyDescent="0.4">
      <c r="D2" s="40"/>
      <c r="E2" s="40"/>
      <c r="F2" s="40"/>
    </row>
    <row r="3" spans="1:39" s="39" customFormat="1" ht="15.75" customHeight="1" thickBot="1" x14ac:dyDescent="0.4">
      <c r="A3" s="41" t="s">
        <v>58</v>
      </c>
      <c r="B3" s="202" t="s">
        <v>124</v>
      </c>
      <c r="C3" s="203"/>
      <c r="D3" s="203"/>
      <c r="E3" s="203"/>
      <c r="F3" s="203"/>
      <c r="G3" s="203"/>
      <c r="H3" s="203"/>
      <c r="I3" s="203"/>
      <c r="J3" s="203"/>
      <c r="K3" s="203"/>
      <c r="L3" s="42"/>
      <c r="M3" s="42"/>
      <c r="N3" s="42"/>
      <c r="O3" s="42"/>
      <c r="P3" s="42"/>
      <c r="Q3" s="42"/>
      <c r="R3" s="42"/>
      <c r="S3" s="42"/>
      <c r="T3" s="42"/>
      <c r="U3" s="42"/>
    </row>
    <row r="4" spans="1:39" s="39" customFormat="1" ht="174" x14ac:dyDescent="0.35">
      <c r="A4" s="43" t="s">
        <v>59</v>
      </c>
      <c r="B4" s="44" t="s">
        <v>114</v>
      </c>
      <c r="C4" s="45" t="s">
        <v>60</v>
      </c>
      <c r="D4" s="46" t="s">
        <v>61</v>
      </c>
      <c r="E4" s="46" t="s">
        <v>62</v>
      </c>
      <c r="F4" s="46" t="s">
        <v>63</v>
      </c>
      <c r="G4" s="47" t="s">
        <v>64</v>
      </c>
      <c r="H4" s="47" t="s">
        <v>65</v>
      </c>
      <c r="I4" s="47" t="s">
        <v>66</v>
      </c>
      <c r="J4" s="48" t="s">
        <v>67</v>
      </c>
      <c r="K4" s="48" t="s">
        <v>68</v>
      </c>
      <c r="L4" s="49" t="s">
        <v>69</v>
      </c>
      <c r="M4" s="49" t="s">
        <v>70</v>
      </c>
      <c r="N4" s="49" t="s">
        <v>71</v>
      </c>
      <c r="O4" s="49" t="s">
        <v>72</v>
      </c>
      <c r="P4" s="49" t="s">
        <v>73</v>
      </c>
      <c r="Q4" s="49" t="s">
        <v>74</v>
      </c>
      <c r="R4" s="49" t="s">
        <v>75</v>
      </c>
      <c r="S4" s="49" t="s">
        <v>76</v>
      </c>
      <c r="T4" s="50"/>
      <c r="U4" s="50"/>
    </row>
    <row r="5" spans="1:39" ht="14.5" x14ac:dyDescent="0.35">
      <c r="A5" s="2">
        <f>CalcVisits!C21</f>
        <v>44473</v>
      </c>
      <c r="B5" s="21">
        <f>CalcVisits!J21</f>
        <v>0.15384615384615385</v>
      </c>
      <c r="C5" s="52">
        <f>IF(OR($A5="",$B5=""),NA(),$B5)</f>
        <v>0.15384615384615385</v>
      </c>
      <c r="D5" s="53">
        <f ca="1">MEDIAN($C$5:$C$10)</f>
        <v>0.16025641025641024</v>
      </c>
      <c r="E5" s="54"/>
      <c r="F5" s="55"/>
      <c r="G5" s="56" t="e">
        <f>IF(OR(E5=0,L5=0),#N/A,IF(C5&lt;&gt;E5,IF(O5=C5,O5,#N/A),#N/A))</f>
        <v>#N/A</v>
      </c>
      <c r="H5" s="57" t="e">
        <f ca="1">IF(R5=C5,R5,IF(S5=C5,S5,#N/A))</f>
        <v>#N/A</v>
      </c>
      <c r="I5" s="58" t="e">
        <f ca="1">IF(AND(D5="",F5="",OR(ISNUMBER(G4),ISNUMBER(G6))),IF(L5=0,C5,#N/A),#N/A)</f>
        <v>#N/A</v>
      </c>
      <c r="J5" s="59" t="str">
        <f>IF(ISTEXT(VLOOKUP(A5,Table3[],5,FALSE)), VLOOKUP(A5,Table3[],5,FALSE),"")</f>
        <v>Test 1</v>
      </c>
      <c r="K5" s="59"/>
      <c r="L5" s="60"/>
      <c r="M5" s="60"/>
      <c r="N5" s="60"/>
      <c r="O5" s="60"/>
      <c r="P5" s="61">
        <v>1</v>
      </c>
      <c r="Q5" s="61">
        <v>1</v>
      </c>
      <c r="R5" s="62" t="str">
        <f ca="1">IFERROR(IF(AND(P6=1,P5=P4),"",IF(AND(P5=P4,OR(P5=P6,P6=""),R6=""),"",IF(P5="","",IF(P5&gt;=5,C5,IF(AND(R6=C6,P6&gt;1),C5,""))))),"")</f>
        <v/>
      </c>
      <c r="S5" s="62" t="str">
        <f ca="1">IFERROR(IF(AND(Q6=1,Q5=Q4),"",IF(AND(Q5=Q4,OR(Q5=Q6,Q6=""),S6=""),"",IF(Q5="","",IF(Q5&gt;=5,C5,IF(AND(S6=C6,Q6&gt;1),C5,""))))),"")</f>
        <v/>
      </c>
      <c r="T5">
        <f>IF(J5&lt;&gt;"",B5,NA())</f>
        <v>0.15384615384615385</v>
      </c>
      <c r="AI5" s="63" t="s">
        <v>77</v>
      </c>
      <c r="AJ5" s="63" t="e">
        <f>NA()</f>
        <v>#N/A</v>
      </c>
      <c r="AK5" s="63" t="e">
        <f>NA()</f>
        <v>#N/A</v>
      </c>
      <c r="AL5" s="63" t="e">
        <f>NA()</f>
        <v>#N/A</v>
      </c>
      <c r="AM5" s="63"/>
    </row>
    <row r="6" spans="1:39" ht="14.5" x14ac:dyDescent="0.35">
      <c r="A6" s="2">
        <f ca="1">CalcVisits!C22</f>
        <v>44480</v>
      </c>
      <c r="B6" s="21">
        <f ca="1">CalcVisits!J22</f>
        <v>0</v>
      </c>
      <c r="C6" s="52">
        <f t="shared" ref="C6:C69" ca="1" si="0">IF(OR($A6="",$B6=""),NA(),$B6)</f>
        <v>0</v>
      </c>
      <c r="D6" s="53">
        <f ca="1">MEDIAN($C$5:$C$10)</f>
        <v>0.16025641025641024</v>
      </c>
      <c r="E6" s="54"/>
      <c r="F6" s="55"/>
      <c r="G6" s="56" t="e">
        <f ca="1">IF(OR(E6=0,L6=0),#N/A,IF(C6&lt;&gt;E6,IF(O6=C6,O6,#N/A),#N/A))</f>
        <v>#N/A</v>
      </c>
      <c r="H6" s="57" t="e">
        <f t="shared" ref="H6:H69" ca="1" si="1">IF(R6=C6,R6,IF(S6=C6,S6,#N/A))</f>
        <v>#N/A</v>
      </c>
      <c r="I6" s="58" t="e">
        <f t="shared" ref="I6:I69" ca="1" si="2">IF(AND(D6="",F6="",OR(ISNUMBER(G5),ISNUMBER(G7))),IF(L6=0,C6,#N/A),#N/A)</f>
        <v>#N/A</v>
      </c>
      <c r="J6" s="59" t="str">
        <f ca="1">IF(ISTEXT(VLOOKUP(A6,Table3[],5,FALSE)), VLOOKUP(A6,Table3[],5,FALSE),"")</f>
        <v/>
      </c>
      <c r="K6" s="59"/>
      <c r="L6" s="64" t="b">
        <f ca="1">IF(ISNA(C6),"",IF(AND(D6="",F6=""),IF(C6&lt;(E6-(E6/99)),-1,IF(C6&gt;(E6+(E6/99)),1,0))))</f>
        <v>0</v>
      </c>
      <c r="M6" s="64" t="b">
        <f ca="1">IF(L6&lt;&gt;0,L6, M5)</f>
        <v>0</v>
      </c>
      <c r="N6" s="64" t="b">
        <f ca="1">IF(AND(N5="",M6=M4),N4,IF(AND(A6&lt;&gt;"",D6="",F6=""),IF(ISNA(C6),"",IF(L6=0,IF(M6&lt;&gt;M5,INT(MAX(N$5:N5))+1,INT(MAX(N$5:N5)))+0.5,IF(M6&lt;&gt;M5,INT(MAX(N$5:N5))+1,INT(MAX(N$5:N5)))))))</f>
        <v>0</v>
      </c>
      <c r="O6" s="62" t="str">
        <f ca="1">IF(ISNA(N6),"",IF(AND(D6="",F6=""),IFERROR(IF(COUNTIF($N$5:$N$92,INT(N6))&gt;=6,C6,NA()),""),""))</f>
        <v/>
      </c>
      <c r="P6" s="62">
        <f ca="1">IFERROR(IF(C6="","",IF(C6&gt;C5,P5+1,IF(C6=C5,P5,IF(C6&lt;C5,1,"")))),1)</f>
        <v>1</v>
      </c>
      <c r="Q6" s="62">
        <f ca="1">IFERROR(IF(C6="","",IF(C6&lt;C5,Q5+1,IF(C6=C5,Q5,IF(C6&gt;C5,1,"")))),1)</f>
        <v>2</v>
      </c>
      <c r="R6" s="62" t="str">
        <f t="shared" ref="R6:R69" ca="1" si="3">IFERROR(IF(AND(P7=1,P6=P5),"",IF(AND(P6=P5,OR(P6=P7,P7=""),R7=""),"",IF(P6="","",IF(P6&gt;=5,C6,IF(AND(R7=C7,P7&gt;1),C6,""))))),"")</f>
        <v/>
      </c>
      <c r="S6" s="62" t="str">
        <f t="shared" ref="S6:S69" ca="1" si="4">IFERROR(IF(AND(Q7=1,Q6=Q5),"",IF(AND(Q6=Q5,OR(Q6=Q7,Q7=""),S7=""),"",IF(Q6="","",IF(Q6&gt;=5,C6,IF(AND(S7=C7,Q7&gt;1),C6,""))))),"")</f>
        <v/>
      </c>
      <c r="T6" t="e">
        <f t="shared" ref="T6:T69" ca="1" si="5">IF(J6&lt;&gt;"",B6,NA())</f>
        <v>#N/A</v>
      </c>
      <c r="AI6" t="s">
        <v>78</v>
      </c>
      <c r="AJ6" t="s">
        <v>78</v>
      </c>
      <c r="AK6" t="s">
        <v>78</v>
      </c>
      <c r="AL6" t="s">
        <v>78</v>
      </c>
    </row>
    <row r="7" spans="1:39" ht="14.5" x14ac:dyDescent="0.35">
      <c r="A7" s="2">
        <f ca="1">CalcVisits!C23</f>
        <v>44487</v>
      </c>
      <c r="B7" s="21">
        <f ca="1">CalcVisits!J23</f>
        <v>0.16666666666666666</v>
      </c>
      <c r="C7" s="52">
        <f t="shared" ca="1" si="0"/>
        <v>0.16666666666666666</v>
      </c>
      <c r="D7" s="53">
        <f t="shared" ref="D7:E22" ca="1" si="6">MEDIAN($C$5:$C$10)</f>
        <v>0.16025641025641024</v>
      </c>
      <c r="E7" s="54"/>
      <c r="F7" s="55"/>
      <c r="G7" s="56" t="e">
        <f t="shared" ref="G7:G70" ca="1" si="7">IF(OR(E7=0,L7=0),#N/A,IF(C7&lt;&gt;E7,IF(O7=C7,O7,#N/A),#N/A))</f>
        <v>#N/A</v>
      </c>
      <c r="H7" s="57" t="e">
        <f t="shared" ca="1" si="1"/>
        <v>#N/A</v>
      </c>
      <c r="I7" s="58" t="e">
        <f t="shared" ca="1" si="2"/>
        <v>#N/A</v>
      </c>
      <c r="J7" s="59" t="str">
        <f ca="1">IF(ISTEXT(VLOOKUP(A7,Table3[],5,FALSE)), VLOOKUP(A7,Table3[],5,FALSE),"")</f>
        <v>Test 2</v>
      </c>
      <c r="K7" s="59"/>
      <c r="L7" s="64" t="b">
        <f t="shared" ref="L7:L70" ca="1" si="8">IF(ISNA(C7),"",IF(AND(D7="",F7=""),IF(C7&lt;(E7-(E7/99)),-1,IF(C7&gt;(E7+(E7/99)),1,0))))</f>
        <v>0</v>
      </c>
      <c r="M7" s="64" t="b">
        <f t="shared" ref="M7:M70" ca="1" si="9">IF(L7&lt;&gt;0,L7, M6)</f>
        <v>0</v>
      </c>
      <c r="N7" s="64" t="b">
        <f ca="1">IF(AND(N6="",M7=M5),N5,IF(AND(A7&lt;&gt;"",D7="",F7=""),IF(ISNA(C7),"",IF(L7=0,IF(M7&lt;&gt;M6,INT(MAX(N$5:N6))+1,INT(MAX(N$5:N6)))+0.5,IF(M7&lt;&gt;M6,INT(MAX(N$5:N6))+1,INT(MAX(N$5:N6)))))))</f>
        <v>0</v>
      </c>
      <c r="O7" s="62" t="str">
        <f t="shared" ref="O7:O70" ca="1" si="10">IF(ISNA(N7),"",IF(AND(D7="",F7=""),IFERROR(IF(COUNTIF($N$5:$N$92,INT(N7))&gt;=6,C7,NA()),""),""))</f>
        <v/>
      </c>
      <c r="P7" s="62">
        <f t="shared" ref="P7:P70" ca="1" si="11">IFERROR(IF(C7="","",IF(C7&gt;C6,P6+1,IF(C7=C6,P6,IF(C7&lt;C6,1,"")))),1)</f>
        <v>2</v>
      </c>
      <c r="Q7" s="62">
        <f t="shared" ref="Q7:Q70" ca="1" si="12">IFERROR(IF(C7="","",IF(C7&lt;C6,Q6+1,IF(C7=C6,Q6,IF(C7&gt;C6,1,"")))),1)</f>
        <v>1</v>
      </c>
      <c r="R7" s="62" t="str">
        <f t="shared" ca="1" si="3"/>
        <v/>
      </c>
      <c r="S7" s="62" t="str">
        <f t="shared" ca="1" si="4"/>
        <v/>
      </c>
      <c r="T7">
        <f t="shared" ca="1" si="5"/>
        <v>0.16666666666666666</v>
      </c>
    </row>
    <row r="8" spans="1:39" ht="14.5" x14ac:dyDescent="0.35">
      <c r="A8" s="2">
        <f ca="1">CalcVisits!C24</f>
        <v>44494</v>
      </c>
      <c r="B8" s="21">
        <f ca="1">CalcVisits!J24</f>
        <v>0.1</v>
      </c>
      <c r="C8" s="52">
        <f t="shared" ca="1" si="0"/>
        <v>0.1</v>
      </c>
      <c r="D8" s="53">
        <f t="shared" ca="1" si="6"/>
        <v>0.16025641025641024</v>
      </c>
      <c r="E8" s="54"/>
      <c r="F8" s="55"/>
      <c r="G8" s="56" t="e">
        <f t="shared" ca="1" si="7"/>
        <v>#N/A</v>
      </c>
      <c r="H8" s="57" t="e">
        <f t="shared" ca="1" si="1"/>
        <v>#N/A</v>
      </c>
      <c r="I8" s="58" t="e">
        <f t="shared" ca="1" si="2"/>
        <v>#N/A</v>
      </c>
      <c r="J8" s="59" t="str">
        <f ca="1">IF(ISTEXT(VLOOKUP(A8,Table3[],5,FALSE)), VLOOKUP(A8,Table3[],5,FALSE),"")</f>
        <v/>
      </c>
      <c r="K8" s="59"/>
      <c r="L8" s="64" t="b">
        <f t="shared" ca="1" si="8"/>
        <v>0</v>
      </c>
      <c r="M8" s="64" t="b">
        <f t="shared" ca="1" si="9"/>
        <v>0</v>
      </c>
      <c r="N8" s="64" t="b">
        <f ca="1">IF(AND(N7="",M8=M6),N6,IF(AND(A8&lt;&gt;"",D8="",F8=""),IF(ISNA(C8),"",IF(L8=0,IF(M8&lt;&gt;M7,INT(MAX(N$5:N7))+1,INT(MAX(N$5:N7)))+0.5,IF(M8&lt;&gt;M7,INT(MAX(N$5:N7))+1,INT(MAX(N$5:N7)))))))</f>
        <v>0</v>
      </c>
      <c r="O8" s="62" t="str">
        <f t="shared" ca="1" si="10"/>
        <v/>
      </c>
      <c r="P8" s="62">
        <f t="shared" ca="1" si="11"/>
        <v>1</v>
      </c>
      <c r="Q8" s="62">
        <f t="shared" ca="1" si="12"/>
        <v>2</v>
      </c>
      <c r="R8" s="62" t="str">
        <f t="shared" ca="1" si="3"/>
        <v/>
      </c>
      <c r="S8" s="62" t="str">
        <f t="shared" ca="1" si="4"/>
        <v/>
      </c>
      <c r="T8" t="e">
        <f t="shared" ca="1" si="5"/>
        <v>#N/A</v>
      </c>
    </row>
    <row r="9" spans="1:39" ht="14.5" x14ac:dyDescent="0.35">
      <c r="A9" s="2">
        <f ca="1">CalcVisits!C25</f>
        <v>44501</v>
      </c>
      <c r="B9" s="21">
        <f ca="1">CalcVisits!J25</f>
        <v>0.26923076923076922</v>
      </c>
      <c r="C9" s="52">
        <f t="shared" ca="1" si="0"/>
        <v>0.26923076923076922</v>
      </c>
      <c r="D9" s="53">
        <f t="shared" ca="1" si="6"/>
        <v>0.16025641025641024</v>
      </c>
      <c r="E9" s="54"/>
      <c r="F9" s="55"/>
      <c r="G9" s="56" t="e">
        <f t="shared" ca="1" si="7"/>
        <v>#N/A</v>
      </c>
      <c r="H9" s="57" t="e">
        <f t="shared" ca="1" si="1"/>
        <v>#N/A</v>
      </c>
      <c r="I9" s="58" t="e">
        <f t="shared" ca="1" si="2"/>
        <v>#N/A</v>
      </c>
      <c r="J9" s="59" t="str">
        <f ca="1">IF(ISTEXT(VLOOKUP(A9,Table3[],5,FALSE)), VLOOKUP(A9,Table3[],5,FALSE),"")</f>
        <v/>
      </c>
      <c r="K9" s="59"/>
      <c r="L9" s="64" t="b">
        <f t="shared" ca="1" si="8"/>
        <v>0</v>
      </c>
      <c r="M9" s="64" t="b">
        <f t="shared" ca="1" si="9"/>
        <v>0</v>
      </c>
      <c r="N9" s="64" t="b">
        <f ca="1">IF(AND(N8="",M9=M7),N7,IF(AND(A9&lt;&gt;"",D9="",F9=""),IF(ISNA(C9),"",IF(L9=0,IF(M9&lt;&gt;M8,INT(MAX(N$5:N8))+1,INT(MAX(N$5:N8)))+0.5,IF(M9&lt;&gt;M8,INT(MAX(N$5:N8))+1,INT(MAX(N$5:N8)))))))</f>
        <v>0</v>
      </c>
      <c r="O9" s="62" t="str">
        <f t="shared" ca="1" si="10"/>
        <v/>
      </c>
      <c r="P9" s="62">
        <f t="shared" ca="1" si="11"/>
        <v>2</v>
      </c>
      <c r="Q9" s="62">
        <f t="shared" ca="1" si="12"/>
        <v>1</v>
      </c>
      <c r="R9" s="62" t="str">
        <f t="shared" ca="1" si="3"/>
        <v/>
      </c>
      <c r="S9" s="62" t="str">
        <f t="shared" ca="1" si="4"/>
        <v/>
      </c>
      <c r="T9" t="e">
        <f t="shared" ca="1" si="5"/>
        <v>#N/A</v>
      </c>
    </row>
    <row r="10" spans="1:39" ht="14.5" x14ac:dyDescent="0.35">
      <c r="A10" s="2">
        <f ca="1">CalcVisits!C26</f>
        <v>44508</v>
      </c>
      <c r="B10" s="21">
        <f ca="1">CalcVisits!J26</f>
        <v>0.33333333333333331</v>
      </c>
      <c r="C10" s="52">
        <f t="shared" ca="1" si="0"/>
        <v>0.33333333333333331</v>
      </c>
      <c r="D10" s="53">
        <f t="shared" ca="1" si="6"/>
        <v>0.16025641025641024</v>
      </c>
      <c r="E10" s="65"/>
      <c r="F10" s="55"/>
      <c r="G10" s="56" t="e">
        <f t="shared" ca="1" si="7"/>
        <v>#N/A</v>
      </c>
      <c r="H10" s="57" t="e">
        <f t="shared" ca="1" si="1"/>
        <v>#N/A</v>
      </c>
      <c r="I10" s="58" t="e">
        <f t="shared" ca="1" si="2"/>
        <v>#N/A</v>
      </c>
      <c r="J10" s="59" t="str">
        <f ca="1">IF(ISTEXT(VLOOKUP(A10,Table3[],5,FALSE)), VLOOKUP(A10,Table3[],5,FALSE),"")</f>
        <v/>
      </c>
      <c r="K10" s="59"/>
      <c r="L10" s="64" t="b">
        <f t="shared" ca="1" si="8"/>
        <v>0</v>
      </c>
      <c r="M10" s="64" t="b">
        <f t="shared" ca="1" si="9"/>
        <v>0</v>
      </c>
      <c r="N10" s="64" t="b">
        <f ca="1">IF(AND(N9="",M10=M8),N8,IF(AND(A10&lt;&gt;"",D10="",F10=""),IF(ISNA(C10),"",IF(L10=0,IF(M10&lt;&gt;M9,INT(MAX(N$5:N9))+1,INT(MAX(N$5:N9)))+0.5,IF(M10&lt;&gt;M9,INT(MAX(N$5:N9))+1,INT(MAX(N$5:N9)))))))</f>
        <v>0</v>
      </c>
      <c r="O10" s="62" t="str">
        <f t="shared" ca="1" si="10"/>
        <v/>
      </c>
      <c r="P10" s="62">
        <f t="shared" ca="1" si="11"/>
        <v>3</v>
      </c>
      <c r="Q10" s="62">
        <f t="shared" ca="1" si="12"/>
        <v>1</v>
      </c>
      <c r="R10" s="62" t="str">
        <f t="shared" ca="1" si="3"/>
        <v/>
      </c>
      <c r="S10" s="62" t="str">
        <f t="shared" ca="1" si="4"/>
        <v/>
      </c>
      <c r="T10" t="e">
        <f t="shared" ca="1" si="5"/>
        <v>#N/A</v>
      </c>
    </row>
    <row r="11" spans="1:39" ht="14.5" x14ac:dyDescent="0.35">
      <c r="A11" s="2">
        <f ca="1">CalcVisits!C27</f>
        <v>44515</v>
      </c>
      <c r="B11" s="21">
        <f ca="1">CalcVisits!J27</f>
        <v>0.16666666666666666</v>
      </c>
      <c r="C11" s="52">
        <f t="shared" ca="1" si="0"/>
        <v>0.16666666666666666</v>
      </c>
      <c r="D11" s="53">
        <f t="shared" ca="1" si="6"/>
        <v>0.16025641025641024</v>
      </c>
      <c r="E11" s="65"/>
      <c r="F11" s="55"/>
      <c r="G11" s="56" t="e">
        <f t="shared" ca="1" si="7"/>
        <v>#N/A</v>
      </c>
      <c r="H11" s="57" t="e">
        <f t="shared" ca="1" si="1"/>
        <v>#N/A</v>
      </c>
      <c r="I11" s="58" t="e">
        <f t="shared" ca="1" si="2"/>
        <v>#N/A</v>
      </c>
      <c r="J11" s="59" t="str">
        <f ca="1">IF(ISTEXT(VLOOKUP(A11,Table3[],5,FALSE)), VLOOKUP(A11,Table3[],5,FALSE),"")</f>
        <v/>
      </c>
      <c r="K11" s="59"/>
      <c r="L11" s="64" t="b">
        <f t="shared" ca="1" si="8"/>
        <v>0</v>
      </c>
      <c r="M11" s="64" t="b">
        <f t="shared" ca="1" si="9"/>
        <v>0</v>
      </c>
      <c r="N11" s="64" t="b">
        <f ca="1">IF(AND(N10="",M11=M9),N9,IF(AND(A11&lt;&gt;"",D11="",F11=""),IF(ISNA(C11),"",IF(L11=0,IF(M11&lt;&gt;M10,INT(MAX(N$5:N10))+1,INT(MAX(N$5:N10)))+0.5,IF(M11&lt;&gt;M10,INT(MAX(N$5:N10))+1,INT(MAX(N$5:N10)))))))</f>
        <v>0</v>
      </c>
      <c r="O11" s="62" t="str">
        <f t="shared" ca="1" si="10"/>
        <v/>
      </c>
      <c r="P11" s="62">
        <f t="shared" ca="1" si="11"/>
        <v>1</v>
      </c>
      <c r="Q11" s="62">
        <f t="shared" ca="1" si="12"/>
        <v>2</v>
      </c>
      <c r="R11" s="62" t="str">
        <f t="shared" ca="1" si="3"/>
        <v/>
      </c>
      <c r="S11" s="62" t="str">
        <f t="shared" ca="1" si="4"/>
        <v/>
      </c>
      <c r="T11" t="e">
        <f t="shared" ca="1" si="5"/>
        <v>#N/A</v>
      </c>
    </row>
    <row r="12" spans="1:39" ht="14.5" x14ac:dyDescent="0.35">
      <c r="A12" s="2">
        <f ca="1">CalcVisits!C28</f>
        <v>44522</v>
      </c>
      <c r="B12" s="21">
        <f ca="1">CalcVisits!J28</f>
        <v>0.1875</v>
      </c>
      <c r="C12" s="52">
        <f t="shared" ca="1" si="0"/>
        <v>0.1875</v>
      </c>
      <c r="D12" s="53">
        <f t="shared" ca="1" si="6"/>
        <v>0.16025641025641024</v>
      </c>
      <c r="E12" s="65"/>
      <c r="F12" s="55"/>
      <c r="G12" s="56" t="e">
        <f t="shared" ca="1" si="7"/>
        <v>#N/A</v>
      </c>
      <c r="H12" s="57" t="e">
        <f t="shared" ca="1" si="1"/>
        <v>#N/A</v>
      </c>
      <c r="I12" s="58" t="e">
        <f t="shared" ca="1" si="2"/>
        <v>#N/A</v>
      </c>
      <c r="J12" s="59" t="str">
        <f ca="1">IF(ISTEXT(VLOOKUP(A12,Table3[],5,FALSE)), VLOOKUP(A12,Table3[],5,FALSE),"")</f>
        <v/>
      </c>
      <c r="K12" s="59"/>
      <c r="L12" s="64" t="b">
        <f t="shared" ca="1" si="8"/>
        <v>0</v>
      </c>
      <c r="M12" s="64" t="b">
        <f t="shared" ca="1" si="9"/>
        <v>0</v>
      </c>
      <c r="N12" s="64" t="b">
        <f ca="1">IF(AND(N11="",M12=M10),N10,IF(AND(A12&lt;&gt;"",D12="",F12=""),IF(ISNA(C12),"",IF(L12=0,IF(M12&lt;&gt;M11,INT(MAX(N$5:N11))+1,INT(MAX(N$5:N11)))+0.5,IF(M12&lt;&gt;M11,INT(MAX(N$5:N11))+1,INT(MAX(N$5:N11)))))))</f>
        <v>0</v>
      </c>
      <c r="O12" s="62" t="str">
        <f t="shared" ca="1" si="10"/>
        <v/>
      </c>
      <c r="P12" s="62">
        <f t="shared" ca="1" si="11"/>
        <v>2</v>
      </c>
      <c r="Q12" s="62">
        <f t="shared" ca="1" si="12"/>
        <v>1</v>
      </c>
      <c r="R12" s="62" t="str">
        <f t="shared" ca="1" si="3"/>
        <v/>
      </c>
      <c r="S12" s="62" t="str">
        <f t="shared" ca="1" si="4"/>
        <v/>
      </c>
      <c r="T12" t="e">
        <f t="shared" ca="1" si="5"/>
        <v>#N/A</v>
      </c>
    </row>
    <row r="13" spans="1:39" ht="14.5" x14ac:dyDescent="0.35">
      <c r="A13" s="2">
        <f ca="1">CalcVisits!C29</f>
        <v>44529</v>
      </c>
      <c r="B13" s="21">
        <f ca="1">CalcVisits!J29</f>
        <v>0.15</v>
      </c>
      <c r="C13" s="52">
        <f t="shared" ca="1" si="0"/>
        <v>0.15</v>
      </c>
      <c r="D13" s="53">
        <f t="shared" ca="1" si="6"/>
        <v>0.16025641025641024</v>
      </c>
      <c r="E13" s="65"/>
      <c r="F13" s="55"/>
      <c r="G13" s="56" t="e">
        <f t="shared" ca="1" si="7"/>
        <v>#N/A</v>
      </c>
      <c r="H13" s="57" t="e">
        <f t="shared" ca="1" si="1"/>
        <v>#N/A</v>
      </c>
      <c r="I13" s="58" t="e">
        <f t="shared" ca="1" si="2"/>
        <v>#N/A</v>
      </c>
      <c r="J13" s="59" t="str">
        <f ca="1">IF(ISTEXT(VLOOKUP(A13,Table3[],5,FALSE)), VLOOKUP(A13,Table3[],5,FALSE),"")</f>
        <v>Test 3</v>
      </c>
      <c r="K13" s="59"/>
      <c r="L13" s="64" t="b">
        <f t="shared" ca="1" si="8"/>
        <v>0</v>
      </c>
      <c r="M13" s="64" t="b">
        <f t="shared" ca="1" si="9"/>
        <v>0</v>
      </c>
      <c r="N13" s="64" t="b">
        <f ca="1">IF(AND(N12="",M13=M11),N11,IF(AND(A13&lt;&gt;"",D13="",F13=""),IF(ISNA(C13),"",IF(L13=0,IF(M13&lt;&gt;M12,INT(MAX(N$5:N12))+1,INT(MAX(N$5:N12)))+0.5,IF(M13&lt;&gt;M12,INT(MAX(N$5:N12))+1,INT(MAX(N$5:N12)))))))</f>
        <v>0</v>
      </c>
      <c r="O13" s="62" t="str">
        <f t="shared" ca="1" si="10"/>
        <v/>
      </c>
      <c r="P13" s="62">
        <f t="shared" ca="1" si="11"/>
        <v>1</v>
      </c>
      <c r="Q13" s="62">
        <f t="shared" ca="1" si="12"/>
        <v>2</v>
      </c>
      <c r="R13" s="62" t="str">
        <f t="shared" ca="1" si="3"/>
        <v/>
      </c>
      <c r="S13" s="62" t="str">
        <f t="shared" ca="1" si="4"/>
        <v/>
      </c>
      <c r="T13">
        <f t="shared" ca="1" si="5"/>
        <v>0.15</v>
      </c>
    </row>
    <row r="14" spans="1:39" ht="14.5" x14ac:dyDescent="0.35">
      <c r="A14" s="2">
        <f ca="1">CalcVisits!C30</f>
        <v>44536</v>
      </c>
      <c r="B14" s="21">
        <f ca="1">CalcVisits!J30</f>
        <v>0.1111111111111111</v>
      </c>
      <c r="C14" s="52">
        <f t="shared" ca="1" si="0"/>
        <v>0.1111111111111111</v>
      </c>
      <c r="D14" s="53">
        <f t="shared" ca="1" si="6"/>
        <v>0.16025641025641024</v>
      </c>
      <c r="E14" s="65"/>
      <c r="F14" s="55"/>
      <c r="G14" s="56" t="e">
        <f t="shared" ca="1" si="7"/>
        <v>#N/A</v>
      </c>
      <c r="H14" s="57" t="e">
        <f t="shared" ca="1" si="1"/>
        <v>#N/A</v>
      </c>
      <c r="I14" s="58" t="e">
        <f t="shared" ca="1" si="2"/>
        <v>#N/A</v>
      </c>
      <c r="J14" s="59" t="str">
        <f ca="1">IF(ISTEXT(VLOOKUP(A14,Table3[],5,FALSE)), VLOOKUP(A14,Table3[],5,FALSE),"")</f>
        <v/>
      </c>
      <c r="K14" s="59"/>
      <c r="L14" s="64" t="b">
        <f t="shared" ca="1" si="8"/>
        <v>0</v>
      </c>
      <c r="M14" s="64" t="b">
        <f t="shared" ca="1" si="9"/>
        <v>0</v>
      </c>
      <c r="N14" s="64" t="b">
        <f ca="1">IF(AND(N13="",M14=M12),N12,IF(AND(A14&lt;&gt;"",D14="",F14=""),IF(ISNA(C14),"",IF(L14=0,IF(M14&lt;&gt;M13,INT(MAX(N$5:N13))+1,INT(MAX(N$5:N13)))+0.5,IF(M14&lt;&gt;M13,INT(MAX(N$5:N13))+1,INT(MAX(N$5:N13)))))))</f>
        <v>0</v>
      </c>
      <c r="O14" s="62" t="str">
        <f t="shared" ca="1" si="10"/>
        <v/>
      </c>
      <c r="P14" s="62">
        <f t="shared" ca="1" si="11"/>
        <v>1</v>
      </c>
      <c r="Q14" s="62">
        <f t="shared" ca="1" si="12"/>
        <v>3</v>
      </c>
      <c r="R14" s="62" t="str">
        <f t="shared" ca="1" si="3"/>
        <v/>
      </c>
      <c r="S14" s="62" t="str">
        <f t="shared" ca="1" si="4"/>
        <v/>
      </c>
      <c r="T14" t="e">
        <f t="shared" ca="1" si="5"/>
        <v>#N/A</v>
      </c>
    </row>
    <row r="15" spans="1:39" ht="14.5" x14ac:dyDescent="0.35">
      <c r="A15" s="2">
        <f ca="1">CalcVisits!C31</f>
        <v>44543</v>
      </c>
      <c r="B15" s="21">
        <f ca="1">CalcVisits!J31</f>
        <v>0.05</v>
      </c>
      <c r="C15" s="52">
        <f t="shared" ca="1" si="0"/>
        <v>0.05</v>
      </c>
      <c r="D15" s="53">
        <f t="shared" ca="1" si="6"/>
        <v>0.16025641025641024</v>
      </c>
      <c r="E15" s="65"/>
      <c r="F15" s="55"/>
      <c r="G15" s="56" t="e">
        <f t="shared" ca="1" si="7"/>
        <v>#N/A</v>
      </c>
      <c r="H15" s="57" t="e">
        <f t="shared" ca="1" si="1"/>
        <v>#N/A</v>
      </c>
      <c r="I15" s="58" t="e">
        <f t="shared" ca="1" si="2"/>
        <v>#N/A</v>
      </c>
      <c r="J15" s="59" t="str">
        <f ca="1">IF(ISTEXT(VLOOKUP(A15,Table3[],5,FALSE)), VLOOKUP(A15,Table3[],5,FALSE),"")</f>
        <v/>
      </c>
      <c r="K15" s="59"/>
      <c r="L15" s="64" t="b">
        <f t="shared" ca="1" si="8"/>
        <v>0</v>
      </c>
      <c r="M15" s="64" t="b">
        <f t="shared" ca="1" si="9"/>
        <v>0</v>
      </c>
      <c r="N15" s="64" t="b">
        <f ca="1">IF(AND(N14="",M15=M13),N13,IF(AND(A15&lt;&gt;"",D15="",F15=""),IF(ISNA(C15),"",IF(L15=0,IF(M15&lt;&gt;M14,INT(MAX(N$5:N14))+1,INT(MAX(N$5:N14)))+0.5,IF(M15&lt;&gt;M14,INT(MAX(N$5:N14))+1,INT(MAX(N$5:N14)))))))</f>
        <v>0</v>
      </c>
      <c r="O15" s="62" t="str">
        <f t="shared" ca="1" si="10"/>
        <v/>
      </c>
      <c r="P15" s="62">
        <f t="shared" ca="1" si="11"/>
        <v>1</v>
      </c>
      <c r="Q15" s="62">
        <f t="shared" ca="1" si="12"/>
        <v>4</v>
      </c>
      <c r="R15" s="62" t="str">
        <f t="shared" ca="1" si="3"/>
        <v/>
      </c>
      <c r="S15" s="62" t="str">
        <f t="shared" ca="1" si="4"/>
        <v/>
      </c>
      <c r="T15" t="e">
        <f t="shared" ca="1" si="5"/>
        <v>#N/A</v>
      </c>
    </row>
    <row r="16" spans="1:39" ht="14.5" x14ac:dyDescent="0.35">
      <c r="A16" s="2" t="str">
        <f ca="1">CalcVisits!C32</f>
        <v/>
      </c>
      <c r="B16" s="21" t="str">
        <f ca="1">CalcVisits!J32</f>
        <v/>
      </c>
      <c r="C16" s="52" t="e">
        <f t="shared" ca="1" si="0"/>
        <v>#N/A</v>
      </c>
      <c r="D16" s="53">
        <f t="shared" ca="1" si="6"/>
        <v>0.16025641025641024</v>
      </c>
      <c r="E16" s="65">
        <f t="shared" ca="1" si="6"/>
        <v>0.16025641025641024</v>
      </c>
      <c r="F16" s="55"/>
      <c r="G16" s="56" t="e">
        <f t="shared" ca="1" si="7"/>
        <v>#N/A</v>
      </c>
      <c r="H16" s="57" t="e">
        <f t="shared" ca="1" si="1"/>
        <v>#N/A</v>
      </c>
      <c r="I16" s="58" t="e">
        <f ca="1">IF(AND(D16="",F16="",OR(ISNUMBER(G15),ISNUMBER(G17))),IF(L16=0,C16,#N/A),#N/A)</f>
        <v>#N/A</v>
      </c>
      <c r="J16" s="59" t="str">
        <f ca="1">IF(ISTEXT(VLOOKUP(A16,Table3[],5,FALSE)), VLOOKUP(A16,Table3[],5,FALSE),"")</f>
        <v/>
      </c>
      <c r="K16" s="59"/>
      <c r="L16" s="64" t="str">
        <f t="shared" ca="1" si="8"/>
        <v/>
      </c>
      <c r="M16" s="64" t="str">
        <f t="shared" ca="1" si="9"/>
        <v/>
      </c>
      <c r="N16" s="64" t="b">
        <f ca="1">IF(AND(N15="",M16=M14),N14,IF(AND(A16&lt;&gt;"",D16="",F16=""),IF(ISNA(C16),"",IF(L16=0,IF(M16&lt;&gt;M15,INT(MAX(N$5:N15))+1,INT(MAX(N$5:N15)))+0.5,IF(M16&lt;&gt;M15,INT(MAX(N$5:N15))+1,INT(MAX(N$5:N15)))))))</f>
        <v>0</v>
      </c>
      <c r="O16" s="62" t="str">
        <f t="shared" ca="1" si="10"/>
        <v/>
      </c>
      <c r="P16" s="62">
        <f t="shared" ca="1" si="11"/>
        <v>1</v>
      </c>
      <c r="Q16" s="62">
        <f t="shared" ca="1" si="12"/>
        <v>1</v>
      </c>
      <c r="R16" s="62" t="str">
        <f t="shared" ca="1" si="3"/>
        <v/>
      </c>
      <c r="S16" s="62" t="str">
        <f t="shared" ca="1" si="4"/>
        <v/>
      </c>
      <c r="T16" t="e">
        <f t="shared" ca="1" si="5"/>
        <v>#N/A</v>
      </c>
    </row>
    <row r="17" spans="1:20" ht="14.5" x14ac:dyDescent="0.35">
      <c r="A17" s="2" t="str">
        <f ca="1">CalcVisits!C33</f>
        <v/>
      </c>
      <c r="B17" s="21" t="str">
        <f ca="1">CalcVisits!J33</f>
        <v/>
      </c>
      <c r="C17" s="52" t="e">
        <f t="shared" ca="1" si="0"/>
        <v>#N/A</v>
      </c>
      <c r="D17" s="66"/>
      <c r="E17" s="65">
        <f t="shared" ca="1" si="6"/>
        <v>0.16025641025641024</v>
      </c>
      <c r="F17" s="55"/>
      <c r="G17" s="56" t="e">
        <f t="shared" ca="1" si="7"/>
        <v>#N/A</v>
      </c>
      <c r="H17" s="57" t="e">
        <f t="shared" ca="1" si="1"/>
        <v>#N/A</v>
      </c>
      <c r="I17" s="58" t="e">
        <f t="shared" ca="1" si="2"/>
        <v>#N/A</v>
      </c>
      <c r="J17" s="59" t="str">
        <f ca="1">IF(ISTEXT(VLOOKUP(A17,Table3[],5,FALSE)), VLOOKUP(A17,Table3[],5,FALSE),"")</f>
        <v/>
      </c>
      <c r="K17" s="59"/>
      <c r="L17" s="64" t="str">
        <f t="shared" ca="1" si="8"/>
        <v/>
      </c>
      <c r="M17" s="64" t="str">
        <f t="shared" ca="1" si="9"/>
        <v/>
      </c>
      <c r="N17" s="64" t="b">
        <f ca="1">IF(AND(N16="",M17=M15),N15,IF(AND(A17&lt;&gt;"",D17="",F17=""),IF(ISNA(C17),"",IF(L17=0,IF(M17&lt;&gt;M16,INT(MAX(N$5:N16))+1,INT(MAX(N$5:N16)))+0.5,IF(M17&lt;&gt;M16,INT(MAX(N$5:N16))+1,INT(MAX(N$5:N16)))))))</f>
        <v>0</v>
      </c>
      <c r="O17" s="62" t="str">
        <f t="shared" ca="1" si="10"/>
        <v/>
      </c>
      <c r="P17" s="62">
        <f t="shared" ca="1" si="11"/>
        <v>1</v>
      </c>
      <c r="Q17" s="62">
        <f t="shared" ca="1" si="12"/>
        <v>1</v>
      </c>
      <c r="R17" s="62" t="str">
        <f t="shared" ca="1" si="3"/>
        <v/>
      </c>
      <c r="S17" s="62" t="str">
        <f t="shared" ca="1" si="4"/>
        <v/>
      </c>
      <c r="T17" t="e">
        <f t="shared" ca="1" si="5"/>
        <v>#N/A</v>
      </c>
    </row>
    <row r="18" spans="1:20" ht="14.5" x14ac:dyDescent="0.35">
      <c r="A18" s="2" t="str">
        <f ca="1">CalcVisits!C34</f>
        <v/>
      </c>
      <c r="B18" s="21" t="str">
        <f ca="1">CalcVisits!J34</f>
        <v/>
      </c>
      <c r="C18" s="52" t="e">
        <f t="shared" ca="1" si="0"/>
        <v>#N/A</v>
      </c>
      <c r="D18" s="66"/>
      <c r="E18" s="65">
        <f t="shared" ca="1" si="6"/>
        <v>0.16025641025641024</v>
      </c>
      <c r="F18" s="55"/>
      <c r="G18" s="56" t="e">
        <f t="shared" ca="1" si="7"/>
        <v>#N/A</v>
      </c>
      <c r="H18" s="57" t="e">
        <f t="shared" ca="1" si="1"/>
        <v>#N/A</v>
      </c>
      <c r="I18" s="58" t="e">
        <f t="shared" ca="1" si="2"/>
        <v>#N/A</v>
      </c>
      <c r="J18" s="59" t="str">
        <f ca="1">IF(ISTEXT(VLOOKUP(A18,Table3[],5,FALSE)), VLOOKUP(A18,Table3[],5,FALSE),"")</f>
        <v/>
      </c>
      <c r="K18" s="59"/>
      <c r="L18" s="64" t="str">
        <f t="shared" ca="1" si="8"/>
        <v/>
      </c>
      <c r="M18" s="64" t="str">
        <f t="shared" ca="1" si="9"/>
        <v/>
      </c>
      <c r="N18" s="64" t="b">
        <f ca="1">IF(AND(N17="",M18=M16),N16,IF(AND(A18&lt;&gt;"",D18="",F18=""),IF(ISNA(C18),"",IF(L18=0,IF(M18&lt;&gt;M17,INT(MAX(N$5:N17))+1,INT(MAX(N$5:N17)))+0.5,IF(M18&lt;&gt;M17,INT(MAX(N$5:N17))+1,INT(MAX(N$5:N17)))))))</f>
        <v>0</v>
      </c>
      <c r="O18" s="62" t="str">
        <f t="shared" ca="1" si="10"/>
        <v/>
      </c>
      <c r="P18" s="62">
        <f t="shared" ca="1" si="11"/>
        <v>1</v>
      </c>
      <c r="Q18" s="62">
        <f t="shared" ca="1" si="12"/>
        <v>1</v>
      </c>
      <c r="R18" s="62" t="str">
        <f t="shared" ca="1" si="3"/>
        <v/>
      </c>
      <c r="S18" s="62" t="str">
        <f t="shared" ca="1" si="4"/>
        <v/>
      </c>
      <c r="T18" t="e">
        <f t="shared" ca="1" si="5"/>
        <v>#N/A</v>
      </c>
    </row>
    <row r="19" spans="1:20" ht="14.5" x14ac:dyDescent="0.35">
      <c r="A19" s="2" t="str">
        <f ca="1">CalcVisits!C35</f>
        <v/>
      </c>
      <c r="B19" s="21" t="str">
        <f ca="1">CalcVisits!J35</f>
        <v/>
      </c>
      <c r="C19" s="52" t="e">
        <f t="shared" ca="1" si="0"/>
        <v>#N/A</v>
      </c>
      <c r="D19" s="66"/>
      <c r="E19" s="65">
        <f t="shared" ca="1" si="6"/>
        <v>0.16025641025641024</v>
      </c>
      <c r="F19" s="55"/>
      <c r="G19" s="56" t="e">
        <f t="shared" ca="1" si="7"/>
        <v>#N/A</v>
      </c>
      <c r="H19" s="57" t="e">
        <f t="shared" ca="1" si="1"/>
        <v>#N/A</v>
      </c>
      <c r="I19" s="58" t="e">
        <f t="shared" ca="1" si="2"/>
        <v>#N/A</v>
      </c>
      <c r="J19" s="59" t="str">
        <f ca="1">IF(ISTEXT(VLOOKUP(A19,Table3[],5,FALSE)), VLOOKUP(A19,Table3[],5,FALSE),"")</f>
        <v/>
      </c>
      <c r="K19" s="59"/>
      <c r="L19" s="64" t="str">
        <f t="shared" ca="1" si="8"/>
        <v/>
      </c>
      <c r="M19" s="64" t="str">
        <f t="shared" ca="1" si="9"/>
        <v/>
      </c>
      <c r="N19" s="64" t="b">
        <f ca="1">IF(AND(N18="",M19=M17),N17,IF(AND(A19&lt;&gt;"",D19="",F19=""),IF(ISNA(C19),"",IF(L19=0,IF(M19&lt;&gt;M18,INT(MAX(N$5:N18))+1,INT(MAX(N$5:N18)))+0.5,IF(M19&lt;&gt;M18,INT(MAX(N$5:N18))+1,INT(MAX(N$5:N18)))))))</f>
        <v>0</v>
      </c>
      <c r="O19" s="62" t="str">
        <f t="shared" ca="1" si="10"/>
        <v/>
      </c>
      <c r="P19" s="62">
        <f t="shared" ca="1" si="11"/>
        <v>1</v>
      </c>
      <c r="Q19" s="62">
        <f t="shared" ca="1" si="12"/>
        <v>1</v>
      </c>
      <c r="R19" s="62" t="str">
        <f t="shared" ca="1" si="3"/>
        <v/>
      </c>
      <c r="S19" s="62" t="str">
        <f t="shared" ca="1" si="4"/>
        <v/>
      </c>
      <c r="T19" t="e">
        <f t="shared" ca="1" si="5"/>
        <v>#N/A</v>
      </c>
    </row>
    <row r="20" spans="1:20" ht="14.5" x14ac:dyDescent="0.35">
      <c r="A20" s="2" t="str">
        <f ca="1">CalcVisits!C36</f>
        <v/>
      </c>
      <c r="B20" s="21" t="str">
        <f ca="1">CalcVisits!J36</f>
        <v/>
      </c>
      <c r="C20" s="52" t="e">
        <f t="shared" ca="1" si="0"/>
        <v>#N/A</v>
      </c>
      <c r="D20" s="66"/>
      <c r="E20" s="65">
        <f t="shared" ca="1" si="6"/>
        <v>0.16025641025641024</v>
      </c>
      <c r="F20" s="55"/>
      <c r="G20" s="56" t="e">
        <f t="shared" ca="1" si="7"/>
        <v>#N/A</v>
      </c>
      <c r="H20" s="57" t="e">
        <f t="shared" ca="1" si="1"/>
        <v>#N/A</v>
      </c>
      <c r="I20" s="58" t="e">
        <f t="shared" ca="1" si="2"/>
        <v>#N/A</v>
      </c>
      <c r="J20" s="59" t="str">
        <f ca="1">IF(ISTEXT(VLOOKUP(A20,Table3[],5,FALSE)), VLOOKUP(A20,Table3[],5,FALSE),"")</f>
        <v/>
      </c>
      <c r="K20" s="59"/>
      <c r="L20" s="64" t="str">
        <f t="shared" ca="1" si="8"/>
        <v/>
      </c>
      <c r="M20" s="64" t="str">
        <f t="shared" ca="1" si="9"/>
        <v/>
      </c>
      <c r="N20" s="64" t="b">
        <f ca="1">IF(AND(N19="",M20=M18),N18,IF(AND(A20&lt;&gt;"",D20="",F20=""),IF(ISNA(C20),"",IF(L20=0,IF(M20&lt;&gt;M19,INT(MAX(N$5:N19))+1,INT(MAX(N$5:N19)))+0.5,IF(M20&lt;&gt;M19,INT(MAX(N$5:N19))+1,INT(MAX(N$5:N19)))))))</f>
        <v>0</v>
      </c>
      <c r="O20" s="62" t="str">
        <f t="shared" ca="1" si="10"/>
        <v/>
      </c>
      <c r="P20" s="62">
        <f t="shared" ca="1" si="11"/>
        <v>1</v>
      </c>
      <c r="Q20" s="62">
        <f t="shared" ca="1" si="12"/>
        <v>1</v>
      </c>
      <c r="R20" s="62" t="str">
        <f t="shared" ca="1" si="3"/>
        <v/>
      </c>
      <c r="S20" s="62" t="str">
        <f t="shared" ca="1" si="4"/>
        <v/>
      </c>
      <c r="T20" t="e">
        <f t="shared" ca="1" si="5"/>
        <v>#N/A</v>
      </c>
    </row>
    <row r="21" spans="1:20" ht="14.5" x14ac:dyDescent="0.35">
      <c r="A21" s="2" t="str">
        <f ca="1">CalcVisits!C37</f>
        <v/>
      </c>
      <c r="B21" s="21" t="str">
        <f ca="1">CalcVisits!J37</f>
        <v/>
      </c>
      <c r="C21" s="52" t="e">
        <f t="shared" ca="1" si="0"/>
        <v>#N/A</v>
      </c>
      <c r="D21" s="66"/>
      <c r="E21" s="65">
        <f t="shared" ca="1" si="6"/>
        <v>0.16025641025641024</v>
      </c>
      <c r="F21" s="55"/>
      <c r="G21" s="56" t="e">
        <f t="shared" ca="1" si="7"/>
        <v>#N/A</v>
      </c>
      <c r="H21" s="57" t="e">
        <f t="shared" ca="1" si="1"/>
        <v>#N/A</v>
      </c>
      <c r="I21" s="58" t="e">
        <f t="shared" ca="1" si="2"/>
        <v>#N/A</v>
      </c>
      <c r="J21" s="59" t="str">
        <f ca="1">IF(ISTEXT(VLOOKUP(A21,Table3[],5,FALSE)), VLOOKUP(A21,Table3[],5,FALSE),"")</f>
        <v/>
      </c>
      <c r="K21" s="59"/>
      <c r="L21" s="64" t="str">
        <f t="shared" ca="1" si="8"/>
        <v/>
      </c>
      <c r="M21" s="64" t="str">
        <f t="shared" ca="1" si="9"/>
        <v/>
      </c>
      <c r="N21" s="64" t="b">
        <f ca="1">IF(AND(N20="",M21=M19),N19,IF(AND(A21&lt;&gt;"",D21="",F21=""),IF(ISNA(C21),"",IF(L21=0,IF(M21&lt;&gt;M20,INT(MAX(N$5:N20))+1,INT(MAX(N$5:N20)))+0.5,IF(M21&lt;&gt;M20,INT(MAX(N$5:N20))+1,INT(MAX(N$5:N20)))))))</f>
        <v>0</v>
      </c>
      <c r="O21" s="62" t="str">
        <f t="shared" ca="1" si="10"/>
        <v/>
      </c>
      <c r="P21" s="62">
        <f t="shared" ca="1" si="11"/>
        <v>1</v>
      </c>
      <c r="Q21" s="62">
        <f t="shared" ca="1" si="12"/>
        <v>1</v>
      </c>
      <c r="R21" s="62" t="str">
        <f t="shared" ca="1" si="3"/>
        <v/>
      </c>
      <c r="S21" s="62" t="str">
        <f t="shared" ca="1" si="4"/>
        <v/>
      </c>
      <c r="T21" t="e">
        <f t="shared" ca="1" si="5"/>
        <v>#N/A</v>
      </c>
    </row>
    <row r="22" spans="1:20" ht="14.5" x14ac:dyDescent="0.35">
      <c r="A22" s="2" t="str">
        <f ca="1">CalcVisits!C38</f>
        <v/>
      </c>
      <c r="B22" s="21" t="str">
        <f ca="1">CalcVisits!J38</f>
        <v/>
      </c>
      <c r="C22" s="52" t="e">
        <f t="shared" ca="1" si="0"/>
        <v>#N/A</v>
      </c>
      <c r="D22" s="66"/>
      <c r="E22" s="65">
        <f t="shared" ca="1" si="6"/>
        <v>0.16025641025641024</v>
      </c>
      <c r="F22" s="55"/>
      <c r="G22" s="56" t="e">
        <f t="shared" ca="1" si="7"/>
        <v>#N/A</v>
      </c>
      <c r="H22" s="57" t="e">
        <f t="shared" ca="1" si="1"/>
        <v>#N/A</v>
      </c>
      <c r="I22" s="58" t="e">
        <f t="shared" ca="1" si="2"/>
        <v>#N/A</v>
      </c>
      <c r="J22" s="59" t="str">
        <f ca="1">IF(ISTEXT(VLOOKUP(A22,Table3[],5,FALSE)), VLOOKUP(A22,Table3[],5,FALSE),"")</f>
        <v/>
      </c>
      <c r="K22" s="59"/>
      <c r="L22" s="64" t="str">
        <f t="shared" ca="1" si="8"/>
        <v/>
      </c>
      <c r="M22" s="64" t="str">
        <f t="shared" ca="1" si="9"/>
        <v/>
      </c>
      <c r="N22" s="64" t="b">
        <f ca="1">IF(AND(N21="",M22=M20),N20,IF(AND(A22&lt;&gt;"",D22="",F22=""),IF(ISNA(C22),"",IF(L22=0,IF(M22&lt;&gt;M21,INT(MAX(N$5:N21))+1,INT(MAX(N$5:N21)))+0.5,IF(M22&lt;&gt;M21,INT(MAX(N$5:N21))+1,INT(MAX(N$5:N21)))))))</f>
        <v>0</v>
      </c>
      <c r="O22" s="62" t="str">
        <f t="shared" ca="1" si="10"/>
        <v/>
      </c>
      <c r="P22" s="62">
        <f t="shared" ca="1" si="11"/>
        <v>1</v>
      </c>
      <c r="Q22" s="62">
        <f t="shared" ca="1" si="12"/>
        <v>1</v>
      </c>
      <c r="R22" s="62" t="str">
        <f t="shared" ca="1" si="3"/>
        <v/>
      </c>
      <c r="S22" s="62" t="str">
        <f t="shared" ca="1" si="4"/>
        <v/>
      </c>
      <c r="T22" t="e">
        <f t="shared" ca="1" si="5"/>
        <v>#N/A</v>
      </c>
    </row>
    <row r="23" spans="1:20" ht="14.5" x14ac:dyDescent="0.35">
      <c r="A23" s="2" t="str">
        <f ca="1">CalcVisits!C39</f>
        <v/>
      </c>
      <c r="B23" s="21" t="str">
        <f ca="1">CalcVisits!J39</f>
        <v/>
      </c>
      <c r="C23" s="52" t="e">
        <f t="shared" ca="1" si="0"/>
        <v>#N/A</v>
      </c>
      <c r="D23" s="66"/>
      <c r="E23" s="65">
        <f t="shared" ref="E23:E86" ca="1" si="13">MEDIAN($C$5:$C$10)</f>
        <v>0.16025641025641024</v>
      </c>
      <c r="F23" s="55"/>
      <c r="G23" s="56" t="e">
        <f t="shared" ca="1" si="7"/>
        <v>#N/A</v>
      </c>
      <c r="H23" s="57" t="e">
        <f t="shared" ca="1" si="1"/>
        <v>#N/A</v>
      </c>
      <c r="I23" s="58" t="e">
        <f t="shared" ca="1" si="2"/>
        <v>#N/A</v>
      </c>
      <c r="J23" s="59" t="str">
        <f ca="1">IF(ISTEXT(VLOOKUP(A23,Table3[],5,FALSE)), VLOOKUP(A23,Table3[],5,FALSE),"")</f>
        <v/>
      </c>
      <c r="K23" s="59"/>
      <c r="L23" s="64" t="str">
        <f t="shared" ca="1" si="8"/>
        <v/>
      </c>
      <c r="M23" s="64" t="str">
        <f t="shared" ca="1" si="9"/>
        <v/>
      </c>
      <c r="N23" s="64" t="b">
        <f ca="1">IF(AND(N22="",M23=M21),N21,IF(AND(A23&lt;&gt;"",D23="",F23=""),IF(ISNA(C23),"",IF(L23=0,IF(M23&lt;&gt;M22,INT(MAX(N$5:N22))+1,INT(MAX(N$5:N22)))+0.5,IF(M23&lt;&gt;M22,INT(MAX(N$5:N22))+1,INT(MAX(N$5:N22)))))))</f>
        <v>0</v>
      </c>
      <c r="O23" s="62" t="str">
        <f t="shared" ca="1" si="10"/>
        <v/>
      </c>
      <c r="P23" s="62">
        <f t="shared" ca="1" si="11"/>
        <v>1</v>
      </c>
      <c r="Q23" s="62">
        <f t="shared" ca="1" si="12"/>
        <v>1</v>
      </c>
      <c r="R23" s="62" t="str">
        <f t="shared" ca="1" si="3"/>
        <v/>
      </c>
      <c r="S23" s="62" t="str">
        <f t="shared" ca="1" si="4"/>
        <v/>
      </c>
      <c r="T23" t="e">
        <f t="shared" ca="1" si="5"/>
        <v>#N/A</v>
      </c>
    </row>
    <row r="24" spans="1:20" ht="14.5" x14ac:dyDescent="0.35">
      <c r="A24" s="2" t="str">
        <f ca="1">CalcVisits!C40</f>
        <v/>
      </c>
      <c r="B24" s="21" t="str">
        <f ca="1">CalcVisits!J40</f>
        <v/>
      </c>
      <c r="C24" s="52" t="e">
        <f t="shared" ca="1" si="0"/>
        <v>#N/A</v>
      </c>
      <c r="D24" s="66"/>
      <c r="E24" s="65">
        <f t="shared" ca="1" si="13"/>
        <v>0.16025641025641024</v>
      </c>
      <c r="F24" s="55"/>
      <c r="G24" s="56" t="e">
        <f t="shared" ca="1" si="7"/>
        <v>#N/A</v>
      </c>
      <c r="H24" s="57" t="e">
        <f t="shared" ca="1" si="1"/>
        <v>#N/A</v>
      </c>
      <c r="I24" s="58" t="e">
        <f t="shared" ca="1" si="2"/>
        <v>#N/A</v>
      </c>
      <c r="J24" s="59" t="str">
        <f ca="1">IF(ISTEXT(VLOOKUP(A24,Table3[],5,FALSE)), VLOOKUP(A24,Table3[],5,FALSE),"")</f>
        <v/>
      </c>
      <c r="K24" s="59"/>
      <c r="L24" s="64" t="str">
        <f t="shared" ca="1" si="8"/>
        <v/>
      </c>
      <c r="M24" s="64" t="str">
        <f t="shared" ca="1" si="9"/>
        <v/>
      </c>
      <c r="N24" s="64" t="b">
        <f ca="1">IF(AND(N23="",M24=M22),N22,IF(AND(A24&lt;&gt;"",D24="",F24=""),IF(ISNA(C24),"",IF(L24=0,IF(M24&lt;&gt;M23,INT(MAX(N$5:N23))+1,INT(MAX(N$5:N23)))+0.5,IF(M24&lt;&gt;M23,INT(MAX(N$5:N23))+1,INT(MAX(N$5:N23)))))))</f>
        <v>0</v>
      </c>
      <c r="O24" s="62" t="str">
        <f t="shared" ca="1" si="10"/>
        <v/>
      </c>
      <c r="P24" s="62">
        <f t="shared" ca="1" si="11"/>
        <v>1</v>
      </c>
      <c r="Q24" s="62">
        <f t="shared" ca="1" si="12"/>
        <v>1</v>
      </c>
      <c r="R24" s="62" t="str">
        <f t="shared" ca="1" si="3"/>
        <v/>
      </c>
      <c r="S24" s="62" t="str">
        <f t="shared" ca="1" si="4"/>
        <v/>
      </c>
      <c r="T24" t="e">
        <f t="shared" ca="1" si="5"/>
        <v>#N/A</v>
      </c>
    </row>
    <row r="25" spans="1:20" ht="14.5" x14ac:dyDescent="0.35">
      <c r="A25" s="2" t="str">
        <f ca="1">CalcVisits!C41</f>
        <v/>
      </c>
      <c r="B25" s="21" t="str">
        <f ca="1">CalcVisits!J41</f>
        <v/>
      </c>
      <c r="C25" s="52" t="e">
        <f t="shared" ca="1" si="0"/>
        <v>#N/A</v>
      </c>
      <c r="D25" s="66"/>
      <c r="E25" s="65">
        <f t="shared" ca="1" si="13"/>
        <v>0.16025641025641024</v>
      </c>
      <c r="F25" s="55"/>
      <c r="G25" s="56" t="e">
        <f t="shared" ca="1" si="7"/>
        <v>#N/A</v>
      </c>
      <c r="H25" s="57" t="e">
        <f t="shared" ca="1" si="1"/>
        <v>#N/A</v>
      </c>
      <c r="I25" s="58" t="e">
        <f ca="1">IF(AND(D25="",F25="",OR(ISNUMBER(G24),ISNUMBER(G26))),IF(L25=0,C25,#N/A),#N/A)</f>
        <v>#N/A</v>
      </c>
      <c r="J25" s="59" t="str">
        <f ca="1">IF(ISTEXT(VLOOKUP(A25,Table3[],5,FALSE)), VLOOKUP(A25,Table3[],5,FALSE),"")</f>
        <v/>
      </c>
      <c r="K25" s="59"/>
      <c r="L25" s="64" t="str">
        <f t="shared" ca="1" si="8"/>
        <v/>
      </c>
      <c r="M25" s="64" t="str">
        <f t="shared" ca="1" si="9"/>
        <v/>
      </c>
      <c r="N25" s="64" t="b">
        <f ca="1">IF(AND(N24="",M25=M23),N23,IF(AND(A25&lt;&gt;"",D25="",F25=""),IF(ISNA(C25),"",IF(L25=0,IF(M25&lt;&gt;M24,INT(MAX(N$5:N24))+1,INT(MAX(N$5:N24)))+0.5,IF(M25&lt;&gt;M24,INT(MAX(N$5:N24))+1,INT(MAX(N$5:N24)))))))</f>
        <v>0</v>
      </c>
      <c r="O25" s="62" t="str">
        <f t="shared" ca="1" si="10"/>
        <v/>
      </c>
      <c r="P25" s="62">
        <f t="shared" ca="1" si="11"/>
        <v>1</v>
      </c>
      <c r="Q25" s="62">
        <f t="shared" ca="1" si="12"/>
        <v>1</v>
      </c>
      <c r="R25" s="62" t="str">
        <f t="shared" ca="1" si="3"/>
        <v/>
      </c>
      <c r="S25" s="62" t="str">
        <f t="shared" ca="1" si="4"/>
        <v/>
      </c>
      <c r="T25" t="e">
        <f t="shared" ca="1" si="5"/>
        <v>#N/A</v>
      </c>
    </row>
    <row r="26" spans="1:20" ht="14.5" x14ac:dyDescent="0.35">
      <c r="A26" s="2" t="str">
        <f ca="1">CalcVisits!C42</f>
        <v/>
      </c>
      <c r="B26" s="21" t="str">
        <f ca="1">CalcVisits!J42</f>
        <v/>
      </c>
      <c r="C26" s="52" t="e">
        <f t="shared" ca="1" si="0"/>
        <v>#N/A</v>
      </c>
      <c r="D26" s="66"/>
      <c r="E26" s="65">
        <f t="shared" ca="1" si="13"/>
        <v>0.16025641025641024</v>
      </c>
      <c r="F26" s="55"/>
      <c r="G26" s="56" t="e">
        <f t="shared" ca="1" si="7"/>
        <v>#N/A</v>
      </c>
      <c r="H26" s="57" t="e">
        <f t="shared" ca="1" si="1"/>
        <v>#N/A</v>
      </c>
      <c r="I26" s="58" t="e">
        <f t="shared" ca="1" si="2"/>
        <v>#N/A</v>
      </c>
      <c r="J26" s="59" t="str">
        <f ca="1">IF(ISTEXT(VLOOKUP(A26,Table3[],5,FALSE)), VLOOKUP(A26,Table3[],5,FALSE),"")</f>
        <v/>
      </c>
      <c r="K26" s="68"/>
      <c r="L26" s="64" t="str">
        <f t="shared" ca="1" si="8"/>
        <v/>
      </c>
      <c r="M26" s="64" t="str">
        <f t="shared" ca="1" si="9"/>
        <v/>
      </c>
      <c r="N26" s="64" t="b">
        <f ca="1">IF(AND(N25="",M26=M24),N24,IF(AND(A26&lt;&gt;"",D26="",F26=""),IF(ISNA(C26),"",IF(L26=0,IF(M26&lt;&gt;M25,INT(MAX(N$5:N25))+1,INT(MAX(N$5:N25)))+0.5,IF(M26&lt;&gt;M25,INT(MAX(N$5:N25))+1,INT(MAX(N$5:N25)))))))</f>
        <v>0</v>
      </c>
      <c r="O26" s="62" t="str">
        <f t="shared" ca="1" si="10"/>
        <v/>
      </c>
      <c r="P26" s="62">
        <f t="shared" ca="1" si="11"/>
        <v>1</v>
      </c>
      <c r="Q26" s="62">
        <f t="shared" ca="1" si="12"/>
        <v>1</v>
      </c>
      <c r="R26" s="62" t="str">
        <f t="shared" ca="1" si="3"/>
        <v/>
      </c>
      <c r="S26" s="62" t="str">
        <f t="shared" ca="1" si="4"/>
        <v/>
      </c>
      <c r="T26" t="e">
        <f t="shared" ca="1" si="5"/>
        <v>#N/A</v>
      </c>
    </row>
    <row r="27" spans="1:20" ht="14.5" x14ac:dyDescent="0.35">
      <c r="A27" s="2" t="str">
        <f ca="1">CalcVisits!C43</f>
        <v/>
      </c>
      <c r="B27" s="21" t="str">
        <f ca="1">CalcVisits!J43</f>
        <v/>
      </c>
      <c r="C27" s="52" t="e">
        <f t="shared" ca="1" si="0"/>
        <v>#N/A</v>
      </c>
      <c r="D27" s="66"/>
      <c r="E27" s="65">
        <f t="shared" ca="1" si="13"/>
        <v>0.16025641025641024</v>
      </c>
      <c r="F27" s="55"/>
      <c r="G27" s="56" t="e">
        <f t="shared" ca="1" si="7"/>
        <v>#N/A</v>
      </c>
      <c r="H27" s="57" t="e">
        <f t="shared" ca="1" si="1"/>
        <v>#N/A</v>
      </c>
      <c r="I27" s="58" t="e">
        <f t="shared" ca="1" si="2"/>
        <v>#N/A</v>
      </c>
      <c r="J27" s="59" t="str">
        <f ca="1">IF(ISTEXT(VLOOKUP(A27,Table3[],5,FALSE)), VLOOKUP(A27,Table3[],5,FALSE),"")</f>
        <v/>
      </c>
      <c r="K27" s="68"/>
      <c r="L27" s="64" t="str">
        <f t="shared" ca="1" si="8"/>
        <v/>
      </c>
      <c r="M27" s="64" t="str">
        <f t="shared" ca="1" si="9"/>
        <v/>
      </c>
      <c r="N27" s="64" t="b">
        <f ca="1">IF(AND(N26="",M27=M25),N25,IF(AND(A27&lt;&gt;"",D27="",F27=""),IF(ISNA(C27),"",IF(L27=0,IF(M27&lt;&gt;M26,INT(MAX(N$5:N26))+1,INT(MAX(N$5:N26)))+0.5,IF(M27&lt;&gt;M26,INT(MAX(N$5:N26))+1,INT(MAX(N$5:N26)))))))</f>
        <v>0</v>
      </c>
      <c r="O27" s="62" t="str">
        <f t="shared" ca="1" si="10"/>
        <v/>
      </c>
      <c r="P27" s="62">
        <f t="shared" ca="1" si="11"/>
        <v>1</v>
      </c>
      <c r="Q27" s="62">
        <f t="shared" ca="1" si="12"/>
        <v>1</v>
      </c>
      <c r="R27" s="62" t="str">
        <f t="shared" ca="1" si="3"/>
        <v/>
      </c>
      <c r="S27" s="62" t="str">
        <f t="shared" ca="1" si="4"/>
        <v/>
      </c>
      <c r="T27" t="e">
        <f t="shared" ca="1" si="5"/>
        <v>#N/A</v>
      </c>
    </row>
    <row r="28" spans="1:20" ht="14.5" x14ac:dyDescent="0.35">
      <c r="A28" s="2" t="str">
        <f ca="1">CalcVisits!C44</f>
        <v/>
      </c>
      <c r="B28" s="21" t="str">
        <f ca="1">CalcVisits!J44</f>
        <v/>
      </c>
      <c r="C28" s="52" t="e">
        <f t="shared" ca="1" si="0"/>
        <v>#N/A</v>
      </c>
      <c r="D28" s="66"/>
      <c r="E28" s="65">
        <f t="shared" ca="1" si="13"/>
        <v>0.16025641025641024</v>
      </c>
      <c r="F28" s="55"/>
      <c r="G28" s="56" t="e">
        <f t="shared" ca="1" si="7"/>
        <v>#N/A</v>
      </c>
      <c r="H28" s="57" t="e">
        <f t="shared" ca="1" si="1"/>
        <v>#N/A</v>
      </c>
      <c r="I28" s="58" t="e">
        <f t="shared" ca="1" si="2"/>
        <v>#N/A</v>
      </c>
      <c r="J28" s="59" t="str">
        <f ca="1">IF(ISTEXT(VLOOKUP(A28,Table3[],5,FALSE)), VLOOKUP(A28,Table3[],5,FALSE),"")</f>
        <v/>
      </c>
      <c r="K28" s="68"/>
      <c r="L28" s="64" t="str">
        <f t="shared" ca="1" si="8"/>
        <v/>
      </c>
      <c r="M28" s="64" t="str">
        <f t="shared" ca="1" si="9"/>
        <v/>
      </c>
      <c r="N28" s="64" t="b">
        <f ca="1">IF(AND(N27="",M28=M26),N26,IF(AND(A28&lt;&gt;"",D28="",F28=""),IF(ISNA(C28),"",IF(L28=0,IF(M28&lt;&gt;M27,INT(MAX(N$5:N27))+1,INT(MAX(N$5:N27)))+0.5,IF(M28&lt;&gt;M27,INT(MAX(N$5:N27))+1,INT(MAX(N$5:N27)))))))</f>
        <v>0</v>
      </c>
      <c r="O28" s="62" t="str">
        <f t="shared" ca="1" si="10"/>
        <v/>
      </c>
      <c r="P28" s="62">
        <f t="shared" ca="1" si="11"/>
        <v>1</v>
      </c>
      <c r="Q28" s="62">
        <f t="shared" ca="1" si="12"/>
        <v>1</v>
      </c>
      <c r="R28" s="62" t="str">
        <f t="shared" ca="1" si="3"/>
        <v/>
      </c>
      <c r="S28" s="62" t="str">
        <f t="shared" ca="1" si="4"/>
        <v/>
      </c>
      <c r="T28" t="e">
        <f t="shared" ca="1" si="5"/>
        <v>#N/A</v>
      </c>
    </row>
    <row r="29" spans="1:20" ht="14.5" x14ac:dyDescent="0.35">
      <c r="A29" s="2" t="str">
        <f ca="1">CalcVisits!C45</f>
        <v/>
      </c>
      <c r="B29" s="21" t="str">
        <f ca="1">CalcVisits!J45</f>
        <v/>
      </c>
      <c r="C29" s="52" t="e">
        <f t="shared" ca="1" si="0"/>
        <v>#N/A</v>
      </c>
      <c r="D29" s="66"/>
      <c r="E29" s="65">
        <f t="shared" ca="1" si="13"/>
        <v>0.16025641025641024</v>
      </c>
      <c r="F29" s="69"/>
      <c r="G29" s="56" t="e">
        <f t="shared" ca="1" si="7"/>
        <v>#N/A</v>
      </c>
      <c r="H29" s="57" t="e">
        <f t="shared" ca="1" si="1"/>
        <v>#N/A</v>
      </c>
      <c r="I29" s="58" t="e">
        <f t="shared" ca="1" si="2"/>
        <v>#N/A</v>
      </c>
      <c r="J29" s="59" t="str">
        <f ca="1">IF(ISTEXT(VLOOKUP(A29,Table3[],5,FALSE)), VLOOKUP(A29,Table3[],5,FALSE),"")</f>
        <v/>
      </c>
      <c r="K29" s="68"/>
      <c r="L29" s="64" t="str">
        <f t="shared" ca="1" si="8"/>
        <v/>
      </c>
      <c r="M29" s="64" t="str">
        <f t="shared" ca="1" si="9"/>
        <v/>
      </c>
      <c r="N29" s="64" t="b">
        <f ca="1">IF(AND(N28="",M29=M27),N27,IF(AND(A29&lt;&gt;"",D29="",F29=""),IF(ISNA(C29),"",IF(L29=0,IF(M29&lt;&gt;M28,INT(MAX(N$5:N28))+1,INT(MAX(N$5:N28)))+0.5,IF(M29&lt;&gt;M28,INT(MAX(N$5:N28))+1,INT(MAX(N$5:N28)))))))</f>
        <v>0</v>
      </c>
      <c r="O29" s="62" t="str">
        <f t="shared" ca="1" si="10"/>
        <v/>
      </c>
      <c r="P29" s="62">
        <f t="shared" ca="1" si="11"/>
        <v>1</v>
      </c>
      <c r="Q29" s="62">
        <f t="shared" ca="1" si="12"/>
        <v>1</v>
      </c>
      <c r="R29" s="62" t="str">
        <f t="shared" ca="1" si="3"/>
        <v/>
      </c>
      <c r="S29" s="62" t="str">
        <f t="shared" ca="1" si="4"/>
        <v/>
      </c>
      <c r="T29" t="e">
        <f t="shared" ca="1" si="5"/>
        <v>#N/A</v>
      </c>
    </row>
    <row r="30" spans="1:20" ht="14.5" x14ac:dyDescent="0.35">
      <c r="A30" s="2" t="str">
        <f ca="1">CalcVisits!C46</f>
        <v/>
      </c>
      <c r="B30" s="21" t="str">
        <f ca="1">CalcVisits!J46</f>
        <v/>
      </c>
      <c r="C30" s="52" t="e">
        <f t="shared" ca="1" si="0"/>
        <v>#N/A</v>
      </c>
      <c r="D30" s="66"/>
      <c r="E30" s="65">
        <f t="shared" ca="1" si="13"/>
        <v>0.16025641025641024</v>
      </c>
      <c r="F30" s="69"/>
      <c r="G30" s="56" t="e">
        <f t="shared" ca="1" si="7"/>
        <v>#N/A</v>
      </c>
      <c r="H30" s="57" t="e">
        <f t="shared" ca="1" si="1"/>
        <v>#N/A</v>
      </c>
      <c r="I30" s="58" t="e">
        <f t="shared" ca="1" si="2"/>
        <v>#N/A</v>
      </c>
      <c r="J30" s="59" t="str">
        <f ca="1">IF(ISTEXT(VLOOKUP(A30,Table3[],5,FALSE)), VLOOKUP(A30,Table3[],5,FALSE),"")</f>
        <v/>
      </c>
      <c r="K30" s="68"/>
      <c r="L30" s="64" t="str">
        <f t="shared" ca="1" si="8"/>
        <v/>
      </c>
      <c r="M30" s="64" t="str">
        <f t="shared" ca="1" si="9"/>
        <v/>
      </c>
      <c r="N30" s="64" t="b">
        <f ca="1">IF(AND(N29="",M30=M28),N28,IF(AND(A30&lt;&gt;"",D30="",F30=""),IF(ISNA(C30),"",IF(L30=0,IF(M30&lt;&gt;M29,INT(MAX(N$5:N29))+1,INT(MAX(N$5:N29)))+0.5,IF(M30&lt;&gt;M29,INT(MAX(N$5:N29))+1,INT(MAX(N$5:N29)))))))</f>
        <v>0</v>
      </c>
      <c r="O30" s="62" t="str">
        <f t="shared" ca="1" si="10"/>
        <v/>
      </c>
      <c r="P30" s="62">
        <f t="shared" ca="1" si="11"/>
        <v>1</v>
      </c>
      <c r="Q30" s="62">
        <f t="shared" ca="1" si="12"/>
        <v>1</v>
      </c>
      <c r="R30" s="62" t="str">
        <f t="shared" ca="1" si="3"/>
        <v/>
      </c>
      <c r="S30" s="62" t="str">
        <f t="shared" ca="1" si="4"/>
        <v/>
      </c>
      <c r="T30" t="e">
        <f t="shared" ca="1" si="5"/>
        <v>#N/A</v>
      </c>
    </row>
    <row r="31" spans="1:20" ht="14.5" x14ac:dyDescent="0.35">
      <c r="A31" s="2" t="str">
        <f ca="1">CalcVisits!C47</f>
        <v/>
      </c>
      <c r="B31" s="21" t="str">
        <f ca="1">CalcVisits!J47</f>
        <v/>
      </c>
      <c r="C31" s="52" t="e">
        <f t="shared" ca="1" si="0"/>
        <v>#N/A</v>
      </c>
      <c r="D31" s="66"/>
      <c r="E31" s="65">
        <f t="shared" ca="1" si="13"/>
        <v>0.16025641025641024</v>
      </c>
      <c r="F31" s="69"/>
      <c r="G31" s="56" t="e">
        <f t="shared" ca="1" si="7"/>
        <v>#N/A</v>
      </c>
      <c r="H31" s="57" t="e">
        <f t="shared" ca="1" si="1"/>
        <v>#N/A</v>
      </c>
      <c r="I31" s="58" t="e">
        <f t="shared" ca="1" si="2"/>
        <v>#N/A</v>
      </c>
      <c r="J31" s="59" t="str">
        <f ca="1">IF(ISTEXT(VLOOKUP(A31,Table3[],5,FALSE)), VLOOKUP(A31,Table3[],5,FALSE),"")</f>
        <v/>
      </c>
      <c r="K31" s="68"/>
      <c r="L31" s="64" t="str">
        <f t="shared" ca="1" si="8"/>
        <v/>
      </c>
      <c r="M31" s="64" t="str">
        <f t="shared" ca="1" si="9"/>
        <v/>
      </c>
      <c r="N31" s="64" t="b">
        <f ca="1">IF(AND(N30="",M31=M29),N29,IF(AND(A31&lt;&gt;"",D31="",F31=""),IF(ISNA(C31),"",IF(L31=0,IF(M31&lt;&gt;M30,INT(MAX(N$5:N30))+1,INT(MAX(N$5:N30)))+0.5,IF(M31&lt;&gt;M30,INT(MAX(N$5:N30))+1,INT(MAX(N$5:N30)))))))</f>
        <v>0</v>
      </c>
      <c r="O31" s="62" t="str">
        <f t="shared" ca="1" si="10"/>
        <v/>
      </c>
      <c r="P31" s="62">
        <f t="shared" ca="1" si="11"/>
        <v>1</v>
      </c>
      <c r="Q31" s="62">
        <f t="shared" ca="1" si="12"/>
        <v>1</v>
      </c>
      <c r="R31" s="62" t="str">
        <f t="shared" ca="1" si="3"/>
        <v/>
      </c>
      <c r="S31" s="62" t="str">
        <f t="shared" ca="1" si="4"/>
        <v/>
      </c>
      <c r="T31" t="e">
        <f t="shared" ca="1" si="5"/>
        <v>#N/A</v>
      </c>
    </row>
    <row r="32" spans="1:20" ht="14.5" x14ac:dyDescent="0.35">
      <c r="A32" s="2" t="str">
        <f ca="1">CalcVisits!C48</f>
        <v/>
      </c>
      <c r="B32" s="21" t="str">
        <f ca="1">CalcVisits!J48</f>
        <v/>
      </c>
      <c r="C32" s="52" t="e">
        <f t="shared" ca="1" si="0"/>
        <v>#N/A</v>
      </c>
      <c r="D32" s="66"/>
      <c r="E32" s="65">
        <f t="shared" ca="1" si="13"/>
        <v>0.16025641025641024</v>
      </c>
      <c r="F32" s="69"/>
      <c r="G32" s="56" t="e">
        <f t="shared" ca="1" si="7"/>
        <v>#N/A</v>
      </c>
      <c r="H32" s="57" t="e">
        <f t="shared" ca="1" si="1"/>
        <v>#N/A</v>
      </c>
      <c r="I32" s="58" t="e">
        <f t="shared" ca="1" si="2"/>
        <v>#N/A</v>
      </c>
      <c r="J32" s="59" t="str">
        <f ca="1">IF(ISTEXT(VLOOKUP(A32,Table3[],5,FALSE)), VLOOKUP(A32,Table3[],5,FALSE),"")</f>
        <v/>
      </c>
      <c r="K32" s="68"/>
      <c r="L32" s="64" t="str">
        <f t="shared" ca="1" si="8"/>
        <v/>
      </c>
      <c r="M32" s="64" t="str">
        <f t="shared" ca="1" si="9"/>
        <v/>
      </c>
      <c r="N32" s="64" t="b">
        <f ca="1">IF(AND(N31="",M32=M30),N30,IF(AND(A32&lt;&gt;"",D32="",F32=""),IF(ISNA(C32),"",IF(L32=0,IF(M32&lt;&gt;M31,INT(MAX(N$5:N31))+1,INT(MAX(N$5:N31)))+0.5,IF(M32&lt;&gt;M31,INT(MAX(N$5:N31))+1,INT(MAX(N$5:N31)))))))</f>
        <v>0</v>
      </c>
      <c r="O32" s="62" t="str">
        <f t="shared" ca="1" si="10"/>
        <v/>
      </c>
      <c r="P32" s="62">
        <f t="shared" ca="1" si="11"/>
        <v>1</v>
      </c>
      <c r="Q32" s="62">
        <f t="shared" ca="1" si="12"/>
        <v>1</v>
      </c>
      <c r="R32" s="62" t="str">
        <f t="shared" ca="1" si="3"/>
        <v/>
      </c>
      <c r="S32" s="62" t="str">
        <f t="shared" ca="1" si="4"/>
        <v/>
      </c>
      <c r="T32" t="e">
        <f t="shared" ca="1" si="5"/>
        <v>#N/A</v>
      </c>
    </row>
    <row r="33" spans="1:20" ht="14.5" x14ac:dyDescent="0.35">
      <c r="A33" s="2" t="str">
        <f ca="1">CalcVisits!C49</f>
        <v/>
      </c>
      <c r="B33" s="21" t="str">
        <f ca="1">CalcVisits!J49</f>
        <v/>
      </c>
      <c r="C33" s="52" t="e">
        <f t="shared" ca="1" si="0"/>
        <v>#N/A</v>
      </c>
      <c r="D33" s="66"/>
      <c r="E33" s="65">
        <f t="shared" ca="1" si="13"/>
        <v>0.16025641025641024</v>
      </c>
      <c r="F33" s="69"/>
      <c r="G33" s="56" t="e">
        <f t="shared" ca="1" si="7"/>
        <v>#N/A</v>
      </c>
      <c r="H33" s="57" t="e">
        <f t="shared" ca="1" si="1"/>
        <v>#N/A</v>
      </c>
      <c r="I33" s="58" t="e">
        <f t="shared" ca="1" si="2"/>
        <v>#N/A</v>
      </c>
      <c r="J33" s="59" t="str">
        <f ca="1">IF(ISTEXT(VLOOKUP(A33,Table3[],5,FALSE)), VLOOKUP(A33,Table3[],5,FALSE),"")</f>
        <v/>
      </c>
      <c r="K33" s="68"/>
      <c r="L33" s="64" t="str">
        <f t="shared" ca="1" si="8"/>
        <v/>
      </c>
      <c r="M33" s="64" t="str">
        <f t="shared" ca="1" si="9"/>
        <v/>
      </c>
      <c r="N33" s="64" t="b">
        <f ca="1">IF(AND(N32="",M33=M31),N31,IF(AND(A33&lt;&gt;"",D33="",F33=""),IF(ISNA(C33),"",IF(L33=0,IF(M33&lt;&gt;M32,INT(MAX(N$5:N32))+1,INT(MAX(N$5:N32)))+0.5,IF(M33&lt;&gt;M32,INT(MAX(N$5:N32))+1,INT(MAX(N$5:N32)))))))</f>
        <v>0</v>
      </c>
      <c r="O33" s="62" t="str">
        <f t="shared" ca="1" si="10"/>
        <v/>
      </c>
      <c r="P33" s="62">
        <f t="shared" ca="1" si="11"/>
        <v>1</v>
      </c>
      <c r="Q33" s="62">
        <f t="shared" ca="1" si="12"/>
        <v>1</v>
      </c>
      <c r="R33" s="62" t="str">
        <f t="shared" ca="1" si="3"/>
        <v/>
      </c>
      <c r="S33" s="62" t="str">
        <f t="shared" ca="1" si="4"/>
        <v/>
      </c>
      <c r="T33" t="e">
        <f t="shared" ca="1" si="5"/>
        <v>#N/A</v>
      </c>
    </row>
    <row r="34" spans="1:20" ht="14.5" x14ac:dyDescent="0.35">
      <c r="A34" s="2" t="str">
        <f ca="1">CalcVisits!C50</f>
        <v/>
      </c>
      <c r="B34" s="21" t="str">
        <f ca="1">CalcVisits!J50</f>
        <v/>
      </c>
      <c r="C34" s="52" t="e">
        <f t="shared" ca="1" si="0"/>
        <v>#N/A</v>
      </c>
      <c r="D34" s="66"/>
      <c r="E34" s="65">
        <f t="shared" ca="1" si="13"/>
        <v>0.16025641025641024</v>
      </c>
      <c r="F34" s="69"/>
      <c r="G34" s="56" t="e">
        <f t="shared" ca="1" si="7"/>
        <v>#N/A</v>
      </c>
      <c r="H34" s="57" t="e">
        <f t="shared" ca="1" si="1"/>
        <v>#N/A</v>
      </c>
      <c r="I34" s="58" t="e">
        <f t="shared" ca="1" si="2"/>
        <v>#N/A</v>
      </c>
      <c r="J34" s="59" t="str">
        <f ca="1">IF(ISTEXT(VLOOKUP(A34,Table3[],5,FALSE)), VLOOKUP(A34,Table3[],5,FALSE),"")</f>
        <v/>
      </c>
      <c r="K34" s="68"/>
      <c r="L34" s="64" t="str">
        <f t="shared" ca="1" si="8"/>
        <v/>
      </c>
      <c r="M34" s="64" t="str">
        <f t="shared" ca="1" si="9"/>
        <v/>
      </c>
      <c r="N34" s="64" t="b">
        <f ca="1">IF(AND(N33="",M34=M32),N32,IF(AND(A34&lt;&gt;"",D34="",F34=""),IF(ISNA(C34),"",IF(L34=0,IF(M34&lt;&gt;M33,INT(MAX(N$5:N33))+1,INT(MAX(N$5:N33)))+0.5,IF(M34&lt;&gt;M33,INT(MAX(N$5:N33))+1,INT(MAX(N$5:N33)))))))</f>
        <v>0</v>
      </c>
      <c r="O34" s="62" t="str">
        <f t="shared" ca="1" si="10"/>
        <v/>
      </c>
      <c r="P34" s="62">
        <f t="shared" ca="1" si="11"/>
        <v>1</v>
      </c>
      <c r="Q34" s="62">
        <f t="shared" ca="1" si="12"/>
        <v>1</v>
      </c>
      <c r="R34" s="62" t="str">
        <f t="shared" ca="1" si="3"/>
        <v/>
      </c>
      <c r="S34" s="62" t="str">
        <f t="shared" ca="1" si="4"/>
        <v/>
      </c>
      <c r="T34" t="e">
        <f t="shared" ca="1" si="5"/>
        <v>#N/A</v>
      </c>
    </row>
    <row r="35" spans="1:20" ht="14.5" x14ac:dyDescent="0.35">
      <c r="A35" s="2" t="str">
        <f ca="1">CalcVisits!C51</f>
        <v/>
      </c>
      <c r="B35" s="21" t="str">
        <f ca="1">CalcVisits!J51</f>
        <v/>
      </c>
      <c r="C35" s="52" t="e">
        <f t="shared" ca="1" si="0"/>
        <v>#N/A</v>
      </c>
      <c r="D35" s="66"/>
      <c r="E35" s="65">
        <f t="shared" ca="1" si="13"/>
        <v>0.16025641025641024</v>
      </c>
      <c r="F35" s="69"/>
      <c r="G35" s="56" t="e">
        <f t="shared" ca="1" si="7"/>
        <v>#N/A</v>
      </c>
      <c r="H35" s="57" t="e">
        <f t="shared" ca="1" si="1"/>
        <v>#N/A</v>
      </c>
      <c r="I35" s="58" t="e">
        <f t="shared" ca="1" si="2"/>
        <v>#N/A</v>
      </c>
      <c r="J35" s="59" t="str">
        <f ca="1">IF(ISTEXT(VLOOKUP(A35,Table3[],5,FALSE)), VLOOKUP(A35,Table3[],5,FALSE),"")</f>
        <v/>
      </c>
      <c r="K35" s="68"/>
      <c r="L35" s="64" t="str">
        <f t="shared" ca="1" si="8"/>
        <v/>
      </c>
      <c r="M35" s="64" t="str">
        <f t="shared" ca="1" si="9"/>
        <v/>
      </c>
      <c r="N35" s="64" t="b">
        <f ca="1">IF(AND(N34="",M35=M33),N33,IF(AND(A35&lt;&gt;"",D35="",F35=""),IF(ISNA(C35),"",IF(L35=0,IF(M35&lt;&gt;M34,INT(MAX(N$5:N34))+1,INT(MAX(N$5:N34)))+0.5,IF(M35&lt;&gt;M34,INT(MAX(N$5:N34))+1,INT(MAX(N$5:N34)))))))</f>
        <v>0</v>
      </c>
      <c r="O35" s="62" t="str">
        <f t="shared" ca="1" si="10"/>
        <v/>
      </c>
      <c r="P35" s="62">
        <f t="shared" ca="1" si="11"/>
        <v>1</v>
      </c>
      <c r="Q35" s="62">
        <f t="shared" ca="1" si="12"/>
        <v>1</v>
      </c>
      <c r="R35" s="62" t="str">
        <f t="shared" ca="1" si="3"/>
        <v/>
      </c>
      <c r="S35" s="62" t="str">
        <f t="shared" ca="1" si="4"/>
        <v/>
      </c>
      <c r="T35" t="e">
        <f t="shared" ca="1" si="5"/>
        <v>#N/A</v>
      </c>
    </row>
    <row r="36" spans="1:20" ht="14.5" x14ac:dyDescent="0.35">
      <c r="A36" s="2" t="str">
        <f ca="1">CalcVisits!C52</f>
        <v/>
      </c>
      <c r="B36" s="21" t="str">
        <f ca="1">CalcVisits!J52</f>
        <v/>
      </c>
      <c r="C36" s="52" t="e">
        <f t="shared" ca="1" si="0"/>
        <v>#N/A</v>
      </c>
      <c r="D36" s="66"/>
      <c r="E36" s="65">
        <f t="shared" ca="1" si="13"/>
        <v>0.16025641025641024</v>
      </c>
      <c r="F36" s="69"/>
      <c r="G36" s="56" t="e">
        <f t="shared" ca="1" si="7"/>
        <v>#N/A</v>
      </c>
      <c r="H36" s="57" t="e">
        <f t="shared" ca="1" si="1"/>
        <v>#N/A</v>
      </c>
      <c r="I36" s="58" t="e">
        <f t="shared" ca="1" si="2"/>
        <v>#N/A</v>
      </c>
      <c r="J36" s="59" t="str">
        <f ca="1">IF(ISTEXT(VLOOKUP(A36,Table3[],5,FALSE)), VLOOKUP(A36,Table3[],5,FALSE),"")</f>
        <v/>
      </c>
      <c r="K36" s="68"/>
      <c r="L36" s="64" t="str">
        <f t="shared" ca="1" si="8"/>
        <v/>
      </c>
      <c r="M36" s="64" t="str">
        <f t="shared" ca="1" si="9"/>
        <v/>
      </c>
      <c r="N36" s="64" t="b">
        <f ca="1">IF(AND(N35="",M36=M34),N34,IF(AND(A36&lt;&gt;"",D36="",F36=""),IF(ISNA(C36),"",IF(L36=0,IF(M36&lt;&gt;M35,INT(MAX(N$5:N35))+1,INT(MAX(N$5:N35)))+0.5,IF(M36&lt;&gt;M35,INT(MAX(N$5:N35))+1,INT(MAX(N$5:N35)))))))</f>
        <v>0</v>
      </c>
      <c r="O36" s="62" t="str">
        <f t="shared" ca="1" si="10"/>
        <v/>
      </c>
      <c r="P36" s="62">
        <f t="shared" ca="1" si="11"/>
        <v>1</v>
      </c>
      <c r="Q36" s="62">
        <f t="shared" ca="1" si="12"/>
        <v>1</v>
      </c>
      <c r="R36" s="62" t="str">
        <f t="shared" ca="1" si="3"/>
        <v/>
      </c>
      <c r="S36" s="62" t="str">
        <f t="shared" ca="1" si="4"/>
        <v/>
      </c>
      <c r="T36" t="e">
        <f t="shared" ca="1" si="5"/>
        <v>#N/A</v>
      </c>
    </row>
    <row r="37" spans="1:20" ht="14.5" x14ac:dyDescent="0.35">
      <c r="A37" s="2" t="str">
        <f ca="1">CalcVisits!C53</f>
        <v/>
      </c>
      <c r="B37" s="21" t="str">
        <f ca="1">CalcVisits!J53</f>
        <v/>
      </c>
      <c r="C37" s="52" t="e">
        <f t="shared" ca="1" si="0"/>
        <v>#N/A</v>
      </c>
      <c r="D37" s="53"/>
      <c r="E37" s="65">
        <f t="shared" ca="1" si="13"/>
        <v>0.16025641025641024</v>
      </c>
      <c r="F37" s="69"/>
      <c r="G37" s="56" t="e">
        <f t="shared" ca="1" si="7"/>
        <v>#N/A</v>
      </c>
      <c r="H37" s="57" t="e">
        <f t="shared" ca="1" si="1"/>
        <v>#N/A</v>
      </c>
      <c r="I37" s="58" t="e">
        <f t="shared" ca="1" si="2"/>
        <v>#N/A</v>
      </c>
      <c r="J37" s="59" t="str">
        <f ca="1">IF(ISTEXT(VLOOKUP(A37,Table3[],5,FALSE)), VLOOKUP(A37,Table3[],5,FALSE),"")</f>
        <v/>
      </c>
      <c r="K37" s="68"/>
      <c r="L37" s="64" t="str">
        <f t="shared" ca="1" si="8"/>
        <v/>
      </c>
      <c r="M37" s="64" t="str">
        <f t="shared" ca="1" si="9"/>
        <v/>
      </c>
      <c r="N37" s="64" t="b">
        <f ca="1">IF(AND(N36="",M37=M35),N35,IF(AND(A37&lt;&gt;"",D37="",F37=""),IF(ISNA(C37),"",IF(L37=0,IF(M37&lt;&gt;M36,INT(MAX(N$5:N36))+1,INT(MAX(N$5:N36)))+0.5,IF(M37&lt;&gt;M36,INT(MAX(N$5:N36))+1,INT(MAX(N$5:N36)))))))</f>
        <v>0</v>
      </c>
      <c r="O37" s="62" t="str">
        <f t="shared" ca="1" si="10"/>
        <v/>
      </c>
      <c r="P37" s="62">
        <f t="shared" ca="1" si="11"/>
        <v>1</v>
      </c>
      <c r="Q37" s="62">
        <f t="shared" ca="1" si="12"/>
        <v>1</v>
      </c>
      <c r="R37" s="62" t="str">
        <f t="shared" ca="1" si="3"/>
        <v/>
      </c>
      <c r="S37" s="62" t="str">
        <f t="shared" ca="1" si="4"/>
        <v/>
      </c>
      <c r="T37" t="e">
        <f t="shared" ca="1" si="5"/>
        <v>#N/A</v>
      </c>
    </row>
    <row r="38" spans="1:20" ht="14.5" x14ac:dyDescent="0.35">
      <c r="A38" s="2" t="str">
        <f ca="1">CalcVisits!C54</f>
        <v/>
      </c>
      <c r="B38" s="21" t="str">
        <f ca="1">CalcVisits!J54</f>
        <v/>
      </c>
      <c r="C38" s="52" t="e">
        <f t="shared" ca="1" si="0"/>
        <v>#N/A</v>
      </c>
      <c r="D38" s="53"/>
      <c r="E38" s="65">
        <f t="shared" ca="1" si="13"/>
        <v>0.16025641025641024</v>
      </c>
      <c r="F38" s="69"/>
      <c r="G38" s="56" t="e">
        <f t="shared" ca="1" si="7"/>
        <v>#N/A</v>
      </c>
      <c r="H38" s="57" t="e">
        <f t="shared" ca="1" si="1"/>
        <v>#N/A</v>
      </c>
      <c r="I38" s="58" t="e">
        <f t="shared" ca="1" si="2"/>
        <v>#N/A</v>
      </c>
      <c r="J38" s="59" t="str">
        <f ca="1">IF(ISTEXT(VLOOKUP(A38,Table3[],5,FALSE)), VLOOKUP(A38,Table3[],5,FALSE),"")</f>
        <v/>
      </c>
      <c r="K38" s="68"/>
      <c r="L38" s="64" t="str">
        <f t="shared" ca="1" si="8"/>
        <v/>
      </c>
      <c r="M38" s="64" t="str">
        <f t="shared" ca="1" si="9"/>
        <v/>
      </c>
      <c r="N38" s="64" t="b">
        <f ca="1">IF(AND(N37="",M38=M36),N36,IF(AND(A38&lt;&gt;"",D38="",F38=""),IF(ISNA(C38),"",IF(L38=0,IF(M38&lt;&gt;M37,INT(MAX(N$5:N37))+1,INT(MAX(N$5:N37)))+0.5,IF(M38&lt;&gt;M37,INT(MAX(N$5:N37))+1,INT(MAX(N$5:N37)))))))</f>
        <v>0</v>
      </c>
      <c r="O38" s="62" t="str">
        <f t="shared" ca="1" si="10"/>
        <v/>
      </c>
      <c r="P38" s="62">
        <f t="shared" ca="1" si="11"/>
        <v>1</v>
      </c>
      <c r="Q38" s="62">
        <f t="shared" ca="1" si="12"/>
        <v>1</v>
      </c>
      <c r="R38" s="62" t="str">
        <f t="shared" ca="1" si="3"/>
        <v/>
      </c>
      <c r="S38" s="62" t="str">
        <f t="shared" ca="1" si="4"/>
        <v/>
      </c>
      <c r="T38" t="e">
        <f t="shared" ca="1" si="5"/>
        <v>#N/A</v>
      </c>
    </row>
    <row r="39" spans="1:20" ht="14.5" x14ac:dyDescent="0.35">
      <c r="A39" s="2" t="str">
        <f ca="1">CalcVisits!C55</f>
        <v/>
      </c>
      <c r="B39" s="21" t="str">
        <f ca="1">CalcVisits!J55</f>
        <v/>
      </c>
      <c r="C39" s="52" t="e">
        <f t="shared" ca="1" si="0"/>
        <v>#N/A</v>
      </c>
      <c r="D39" s="53"/>
      <c r="E39" s="65">
        <f t="shared" ca="1" si="13"/>
        <v>0.16025641025641024</v>
      </c>
      <c r="F39" s="69"/>
      <c r="G39" s="56" t="e">
        <f t="shared" ca="1" si="7"/>
        <v>#N/A</v>
      </c>
      <c r="H39" s="57" t="e">
        <f t="shared" ca="1" si="1"/>
        <v>#N/A</v>
      </c>
      <c r="I39" s="58" t="e">
        <f t="shared" ca="1" si="2"/>
        <v>#N/A</v>
      </c>
      <c r="J39" s="59" t="str">
        <f ca="1">IF(ISTEXT(VLOOKUP(A39,Table3[],5,FALSE)), VLOOKUP(A39,Table3[],5,FALSE),"")</f>
        <v/>
      </c>
      <c r="K39" s="68"/>
      <c r="L39" s="64" t="str">
        <f t="shared" ca="1" si="8"/>
        <v/>
      </c>
      <c r="M39" s="64" t="str">
        <f t="shared" ca="1" si="9"/>
        <v/>
      </c>
      <c r="N39" s="64" t="b">
        <f ca="1">IF(AND(N38="",M39=M37),N37,IF(AND(A39&lt;&gt;"",D39="",F39=""),IF(ISNA(C39),"",IF(L39=0,IF(M39&lt;&gt;M38,INT(MAX(N$5:N38))+1,INT(MAX(N$5:N38)))+0.5,IF(M39&lt;&gt;M38,INT(MAX(N$5:N38))+1,INT(MAX(N$5:N38)))))))</f>
        <v>0</v>
      </c>
      <c r="O39" s="62" t="str">
        <f t="shared" ca="1" si="10"/>
        <v/>
      </c>
      <c r="P39" s="62">
        <f t="shared" ca="1" si="11"/>
        <v>1</v>
      </c>
      <c r="Q39" s="62">
        <f t="shared" ca="1" si="12"/>
        <v>1</v>
      </c>
      <c r="R39" s="62" t="str">
        <f t="shared" ca="1" si="3"/>
        <v/>
      </c>
      <c r="S39" s="62" t="str">
        <f t="shared" ca="1" si="4"/>
        <v/>
      </c>
      <c r="T39" t="e">
        <f t="shared" ca="1" si="5"/>
        <v>#N/A</v>
      </c>
    </row>
    <row r="40" spans="1:20" ht="14.5" x14ac:dyDescent="0.35">
      <c r="A40" s="2" t="str">
        <f ca="1">CalcVisits!C56</f>
        <v/>
      </c>
      <c r="B40" s="21" t="str">
        <f ca="1">CalcVisits!J56</f>
        <v/>
      </c>
      <c r="C40" s="52" t="e">
        <f t="shared" ca="1" si="0"/>
        <v>#N/A</v>
      </c>
      <c r="D40" s="53"/>
      <c r="E40" s="65">
        <f t="shared" ca="1" si="13"/>
        <v>0.16025641025641024</v>
      </c>
      <c r="F40" s="55"/>
      <c r="G40" s="56" t="e">
        <f t="shared" ca="1" si="7"/>
        <v>#N/A</v>
      </c>
      <c r="H40" s="57" t="e">
        <f t="shared" ca="1" si="1"/>
        <v>#N/A</v>
      </c>
      <c r="I40" s="58" t="e">
        <f t="shared" ca="1" si="2"/>
        <v>#N/A</v>
      </c>
      <c r="J40" s="59" t="str">
        <f ca="1">IF(ISTEXT(VLOOKUP(A40,Table3[],5,FALSE)), VLOOKUP(A40,Table3[],5,FALSE),"")</f>
        <v/>
      </c>
      <c r="K40" s="68"/>
      <c r="L40" s="64" t="str">
        <f t="shared" ca="1" si="8"/>
        <v/>
      </c>
      <c r="M40" s="64" t="str">
        <f t="shared" ca="1" si="9"/>
        <v/>
      </c>
      <c r="N40" s="64" t="b">
        <f ca="1">IF(AND(N39="",M40=M38),N38,IF(AND(A40&lt;&gt;"",D40="",F40=""),IF(ISNA(C40),"",IF(L40=0,IF(M40&lt;&gt;M39,INT(MAX(N$5:N39))+1,INT(MAX(N$5:N39)))+0.5,IF(M40&lt;&gt;M39,INT(MAX(N$5:N39))+1,INT(MAX(N$5:N39)))))))</f>
        <v>0</v>
      </c>
      <c r="O40" s="62" t="str">
        <f t="shared" ca="1" si="10"/>
        <v/>
      </c>
      <c r="P40" s="62">
        <f t="shared" ca="1" si="11"/>
        <v>1</v>
      </c>
      <c r="Q40" s="62">
        <f t="shared" ca="1" si="12"/>
        <v>1</v>
      </c>
      <c r="R40" s="62" t="str">
        <f t="shared" ca="1" si="3"/>
        <v/>
      </c>
      <c r="S40" s="62" t="str">
        <f t="shared" ca="1" si="4"/>
        <v/>
      </c>
      <c r="T40" t="e">
        <f t="shared" ca="1" si="5"/>
        <v>#N/A</v>
      </c>
    </row>
    <row r="41" spans="1:20" ht="14.5" x14ac:dyDescent="0.35">
      <c r="A41" s="2" t="str">
        <f ca="1">CalcVisits!C57</f>
        <v/>
      </c>
      <c r="B41" s="21" t="str">
        <f ca="1">CalcVisits!J57</f>
        <v/>
      </c>
      <c r="C41" s="52" t="e">
        <f t="shared" ca="1" si="0"/>
        <v>#N/A</v>
      </c>
      <c r="D41" s="53"/>
      <c r="E41" s="65">
        <f t="shared" ca="1" si="13"/>
        <v>0.16025641025641024</v>
      </c>
      <c r="F41" s="55"/>
      <c r="G41" s="56" t="e">
        <f t="shared" ca="1" si="7"/>
        <v>#N/A</v>
      </c>
      <c r="H41" s="57" t="e">
        <f t="shared" ca="1" si="1"/>
        <v>#N/A</v>
      </c>
      <c r="I41" s="58" t="e">
        <f t="shared" ca="1" si="2"/>
        <v>#N/A</v>
      </c>
      <c r="J41" s="59" t="str">
        <f ca="1">IF(ISTEXT(VLOOKUP(A41,Table3[],5,FALSE)), VLOOKUP(A41,Table3[],5,FALSE),"")</f>
        <v/>
      </c>
      <c r="K41" s="68"/>
      <c r="L41" s="64" t="str">
        <f t="shared" ca="1" si="8"/>
        <v/>
      </c>
      <c r="M41" s="64" t="str">
        <f t="shared" ca="1" si="9"/>
        <v/>
      </c>
      <c r="N41" s="64" t="b">
        <f ca="1">IF(AND(N40="",M41=M39),N39,IF(AND(A41&lt;&gt;"",D41="",F41=""),IF(ISNA(C41),"",IF(L41=0,IF(M41&lt;&gt;M40,INT(MAX(N$5:N40))+1,INT(MAX(N$5:N40)))+0.5,IF(M41&lt;&gt;M40,INT(MAX(N$5:N40))+1,INT(MAX(N$5:N40)))))))</f>
        <v>0</v>
      </c>
      <c r="O41" s="62" t="str">
        <f t="shared" ca="1" si="10"/>
        <v/>
      </c>
      <c r="P41" s="62">
        <f t="shared" ca="1" si="11"/>
        <v>1</v>
      </c>
      <c r="Q41" s="62">
        <f t="shared" ca="1" si="12"/>
        <v>1</v>
      </c>
      <c r="R41" s="62" t="str">
        <f t="shared" ca="1" si="3"/>
        <v/>
      </c>
      <c r="S41" s="62" t="str">
        <f t="shared" ca="1" si="4"/>
        <v/>
      </c>
      <c r="T41" t="e">
        <f t="shared" ca="1" si="5"/>
        <v>#N/A</v>
      </c>
    </row>
    <row r="42" spans="1:20" ht="14.5" x14ac:dyDescent="0.35">
      <c r="A42" s="2" t="str">
        <f ca="1">CalcVisits!C58</f>
        <v/>
      </c>
      <c r="B42" s="21" t="str">
        <f ca="1">CalcVisits!J58</f>
        <v/>
      </c>
      <c r="C42" s="52" t="e">
        <f t="shared" ca="1" si="0"/>
        <v>#N/A</v>
      </c>
      <c r="D42" s="53"/>
      <c r="E42" s="65">
        <f t="shared" ca="1" si="13"/>
        <v>0.16025641025641024</v>
      </c>
      <c r="F42" s="55"/>
      <c r="G42" s="56" t="e">
        <f t="shared" ca="1" si="7"/>
        <v>#N/A</v>
      </c>
      <c r="H42" s="57" t="e">
        <f t="shared" ca="1" si="1"/>
        <v>#N/A</v>
      </c>
      <c r="I42" s="58" t="e">
        <f t="shared" ca="1" si="2"/>
        <v>#N/A</v>
      </c>
      <c r="J42" s="59" t="str">
        <f ca="1">IF(ISTEXT(VLOOKUP(A42,Table3[],5,FALSE)), VLOOKUP(A42,Table3[],5,FALSE),"")</f>
        <v/>
      </c>
      <c r="K42" s="68"/>
      <c r="L42" s="64" t="str">
        <f t="shared" ca="1" si="8"/>
        <v/>
      </c>
      <c r="M42" s="64" t="str">
        <f t="shared" ca="1" si="9"/>
        <v/>
      </c>
      <c r="N42" s="64" t="b">
        <f ca="1">IF(AND(N41="",M42=M40),N40,IF(AND(A42&lt;&gt;"",D42="",F42=""),IF(ISNA(C42),"",IF(L42=0,IF(M42&lt;&gt;M41,INT(MAX(N$5:N41))+1,INT(MAX(N$5:N41)))+0.5,IF(M42&lt;&gt;M41,INT(MAX(N$5:N41))+1,INT(MAX(N$5:N41)))))))</f>
        <v>0</v>
      </c>
      <c r="O42" s="62" t="str">
        <f t="shared" ca="1" si="10"/>
        <v/>
      </c>
      <c r="P42" s="62">
        <f t="shared" ca="1" si="11"/>
        <v>1</v>
      </c>
      <c r="Q42" s="62">
        <f t="shared" ca="1" si="12"/>
        <v>1</v>
      </c>
      <c r="R42" s="62" t="str">
        <f t="shared" ca="1" si="3"/>
        <v/>
      </c>
      <c r="S42" s="62" t="str">
        <f t="shared" ca="1" si="4"/>
        <v/>
      </c>
      <c r="T42" t="e">
        <f t="shared" ca="1" si="5"/>
        <v>#N/A</v>
      </c>
    </row>
    <row r="43" spans="1:20" ht="14.5" x14ac:dyDescent="0.35">
      <c r="A43" s="2" t="str">
        <f ca="1">CalcVisits!C59</f>
        <v/>
      </c>
      <c r="B43" s="21" t="str">
        <f ca="1">CalcVisits!J59</f>
        <v/>
      </c>
      <c r="C43" s="52" t="e">
        <f t="shared" ca="1" si="0"/>
        <v>#N/A</v>
      </c>
      <c r="D43" s="66"/>
      <c r="E43" s="65">
        <f t="shared" ca="1" si="13"/>
        <v>0.16025641025641024</v>
      </c>
      <c r="F43" s="55"/>
      <c r="G43" s="56" t="e">
        <f t="shared" ca="1" si="7"/>
        <v>#N/A</v>
      </c>
      <c r="H43" s="57" t="e">
        <f t="shared" ca="1" si="1"/>
        <v>#N/A</v>
      </c>
      <c r="I43" s="58" t="e">
        <f t="shared" ca="1" si="2"/>
        <v>#N/A</v>
      </c>
      <c r="J43" s="59" t="str">
        <f ca="1">IF(ISTEXT(VLOOKUP(A43,Table3[],5,FALSE)), VLOOKUP(A43,Table3[],5,FALSE),"")</f>
        <v/>
      </c>
      <c r="K43" s="68"/>
      <c r="L43" s="64" t="str">
        <f t="shared" ca="1" si="8"/>
        <v/>
      </c>
      <c r="M43" s="64" t="str">
        <f t="shared" ca="1" si="9"/>
        <v/>
      </c>
      <c r="N43" s="64" t="b">
        <f ca="1">IF(AND(N42="",M43=M41),N41,IF(AND(A43&lt;&gt;"",D43="",F43=""),IF(ISNA(C43),"",IF(L43=0,IF(M43&lt;&gt;M42,INT(MAX(N$5:N42))+1,INT(MAX(N$5:N42)))+0.5,IF(M43&lt;&gt;M42,INT(MAX(N$5:N42))+1,INT(MAX(N$5:N42)))))))</f>
        <v>0</v>
      </c>
      <c r="O43" s="62" t="str">
        <f t="shared" ca="1" si="10"/>
        <v/>
      </c>
      <c r="P43" s="62">
        <f t="shared" ca="1" si="11"/>
        <v>1</v>
      </c>
      <c r="Q43" s="62">
        <f t="shared" ca="1" si="12"/>
        <v>1</v>
      </c>
      <c r="R43" s="62" t="str">
        <f t="shared" ca="1" si="3"/>
        <v/>
      </c>
      <c r="S43" s="62" t="str">
        <f t="shared" ca="1" si="4"/>
        <v/>
      </c>
      <c r="T43" t="e">
        <f t="shared" ca="1" si="5"/>
        <v>#N/A</v>
      </c>
    </row>
    <row r="44" spans="1:20" ht="14.5" x14ac:dyDescent="0.35">
      <c r="A44" s="2" t="str">
        <f ca="1">CalcVisits!C60</f>
        <v/>
      </c>
      <c r="B44" s="21" t="str">
        <f ca="1">CalcVisits!J60</f>
        <v/>
      </c>
      <c r="C44" s="52" t="e">
        <f t="shared" ca="1" si="0"/>
        <v>#N/A</v>
      </c>
      <c r="D44" s="66"/>
      <c r="E44" s="65">
        <f t="shared" ca="1" si="13"/>
        <v>0.16025641025641024</v>
      </c>
      <c r="F44" s="55"/>
      <c r="G44" s="56" t="e">
        <f t="shared" ca="1" si="7"/>
        <v>#N/A</v>
      </c>
      <c r="H44" s="57" t="e">
        <f t="shared" ca="1" si="1"/>
        <v>#N/A</v>
      </c>
      <c r="I44" s="58" t="e">
        <f t="shared" ca="1" si="2"/>
        <v>#N/A</v>
      </c>
      <c r="J44" s="59" t="str">
        <f ca="1">IF(ISTEXT(VLOOKUP(A44,Table3[],5,FALSE)), VLOOKUP(A44,Table3[],5,FALSE),"")</f>
        <v/>
      </c>
      <c r="K44" s="68"/>
      <c r="L44" s="64" t="str">
        <f t="shared" ca="1" si="8"/>
        <v/>
      </c>
      <c r="M44" s="64" t="str">
        <f t="shared" ca="1" si="9"/>
        <v/>
      </c>
      <c r="N44" s="64" t="b">
        <f ca="1">IF(AND(N43="",M44=M42),N42,IF(AND(A44&lt;&gt;"",D44="",F44=""),IF(ISNA(C44),"",IF(L44=0,IF(M44&lt;&gt;M43,INT(MAX(N$5:N43))+1,INT(MAX(N$5:N43)))+0.5,IF(M44&lt;&gt;M43,INT(MAX(N$5:N43))+1,INT(MAX(N$5:N43)))))))</f>
        <v>0</v>
      </c>
      <c r="O44" s="62" t="str">
        <f t="shared" ca="1" si="10"/>
        <v/>
      </c>
      <c r="P44" s="62">
        <f t="shared" ca="1" si="11"/>
        <v>1</v>
      </c>
      <c r="Q44" s="62">
        <f t="shared" ca="1" si="12"/>
        <v>1</v>
      </c>
      <c r="R44" s="62" t="str">
        <f t="shared" ca="1" si="3"/>
        <v/>
      </c>
      <c r="S44" s="62" t="str">
        <f t="shared" ca="1" si="4"/>
        <v/>
      </c>
      <c r="T44" t="e">
        <f t="shared" ca="1" si="5"/>
        <v>#N/A</v>
      </c>
    </row>
    <row r="45" spans="1:20" ht="14.5" x14ac:dyDescent="0.35">
      <c r="A45" s="2" t="str">
        <f ca="1">CalcVisits!C61</f>
        <v/>
      </c>
      <c r="B45" s="21" t="str">
        <f ca="1">CalcVisits!J61</f>
        <v/>
      </c>
      <c r="C45" s="52" t="e">
        <f t="shared" ca="1" si="0"/>
        <v>#N/A</v>
      </c>
      <c r="D45" s="66"/>
      <c r="E45" s="65">
        <f t="shared" ca="1" si="13"/>
        <v>0.16025641025641024</v>
      </c>
      <c r="F45" s="55"/>
      <c r="G45" s="56" t="e">
        <f t="shared" ca="1" si="7"/>
        <v>#N/A</v>
      </c>
      <c r="H45" s="57" t="e">
        <f t="shared" ca="1" si="1"/>
        <v>#N/A</v>
      </c>
      <c r="I45" s="58" t="e">
        <f t="shared" ca="1" si="2"/>
        <v>#N/A</v>
      </c>
      <c r="J45" s="59" t="str">
        <f ca="1">IF(ISTEXT(VLOOKUP(A45,Table3[],5,FALSE)), VLOOKUP(A45,Table3[],5,FALSE),"")</f>
        <v/>
      </c>
      <c r="K45" s="68"/>
      <c r="L45" s="64" t="str">
        <f t="shared" ca="1" si="8"/>
        <v/>
      </c>
      <c r="M45" s="64" t="str">
        <f t="shared" ca="1" si="9"/>
        <v/>
      </c>
      <c r="N45" s="64" t="b">
        <f ca="1">IF(AND(N44="",M45=M43),N43,IF(AND(A45&lt;&gt;"",D45="",F45=""),IF(ISNA(C45),"",IF(L45=0,IF(M45&lt;&gt;M44,INT(MAX(N$5:N44))+1,INT(MAX(N$5:N44)))+0.5,IF(M45&lt;&gt;M44,INT(MAX(N$5:N44))+1,INT(MAX(N$5:N44)))))))</f>
        <v>0</v>
      </c>
      <c r="O45" s="62" t="str">
        <f t="shared" ca="1" si="10"/>
        <v/>
      </c>
      <c r="P45" s="62">
        <f t="shared" ca="1" si="11"/>
        <v>1</v>
      </c>
      <c r="Q45" s="62">
        <f t="shared" ca="1" si="12"/>
        <v>1</v>
      </c>
      <c r="R45" s="62" t="str">
        <f t="shared" ca="1" si="3"/>
        <v/>
      </c>
      <c r="S45" s="62" t="str">
        <f t="shared" ca="1" si="4"/>
        <v/>
      </c>
      <c r="T45" t="e">
        <f t="shared" ca="1" si="5"/>
        <v>#N/A</v>
      </c>
    </row>
    <row r="46" spans="1:20" ht="14.5" x14ac:dyDescent="0.35">
      <c r="A46" s="2" t="str">
        <f ca="1">CalcVisits!C62</f>
        <v/>
      </c>
      <c r="B46" s="21" t="str">
        <f ca="1">CalcVisits!J62</f>
        <v/>
      </c>
      <c r="C46" s="52" t="e">
        <f t="shared" ca="1" si="0"/>
        <v>#N/A</v>
      </c>
      <c r="D46" s="66"/>
      <c r="E46" s="65">
        <f t="shared" ca="1" si="13"/>
        <v>0.16025641025641024</v>
      </c>
      <c r="F46" s="55"/>
      <c r="G46" s="56" t="e">
        <f t="shared" ca="1" si="7"/>
        <v>#N/A</v>
      </c>
      <c r="H46" s="57" t="e">
        <f t="shared" ca="1" si="1"/>
        <v>#N/A</v>
      </c>
      <c r="I46" s="58" t="e">
        <f t="shared" ca="1" si="2"/>
        <v>#N/A</v>
      </c>
      <c r="J46" s="59" t="str">
        <f ca="1">IF(ISTEXT(VLOOKUP(A46,Table3[],5,FALSE)), VLOOKUP(A46,Table3[],5,FALSE),"")</f>
        <v/>
      </c>
      <c r="K46" s="68"/>
      <c r="L46" s="64" t="str">
        <f t="shared" ca="1" si="8"/>
        <v/>
      </c>
      <c r="M46" s="64" t="str">
        <f t="shared" ca="1" si="9"/>
        <v/>
      </c>
      <c r="N46" s="64" t="b">
        <f ca="1">IF(AND(N45="",M46=M44),N44,IF(AND(A46&lt;&gt;"",D46="",F46=""),IF(ISNA(C46),"",IF(L46=0,IF(M46&lt;&gt;M45,INT(MAX(N$5:N45))+1,INT(MAX(N$5:N45)))+0.5,IF(M46&lt;&gt;M45,INT(MAX(N$5:N45))+1,INT(MAX(N$5:N45)))))))</f>
        <v>0</v>
      </c>
      <c r="O46" s="62" t="str">
        <f t="shared" ca="1" si="10"/>
        <v/>
      </c>
      <c r="P46" s="62">
        <f t="shared" ca="1" si="11"/>
        <v>1</v>
      </c>
      <c r="Q46" s="62">
        <f t="shared" ca="1" si="12"/>
        <v>1</v>
      </c>
      <c r="R46" s="62" t="str">
        <f t="shared" ca="1" si="3"/>
        <v/>
      </c>
      <c r="S46" s="62" t="str">
        <f t="shared" ca="1" si="4"/>
        <v/>
      </c>
      <c r="T46" t="e">
        <f t="shared" ca="1" si="5"/>
        <v>#N/A</v>
      </c>
    </row>
    <row r="47" spans="1:20" ht="14.5" x14ac:dyDescent="0.35">
      <c r="A47" s="2" t="str">
        <f ca="1">CalcVisits!C63</f>
        <v/>
      </c>
      <c r="B47" s="21" t="str">
        <f ca="1">CalcVisits!J63</f>
        <v/>
      </c>
      <c r="C47" s="52" t="e">
        <f t="shared" ca="1" si="0"/>
        <v>#N/A</v>
      </c>
      <c r="D47" s="66"/>
      <c r="E47" s="65">
        <f t="shared" ca="1" si="13"/>
        <v>0.16025641025641024</v>
      </c>
      <c r="F47" s="55"/>
      <c r="G47" s="56" t="e">
        <f t="shared" ca="1" si="7"/>
        <v>#N/A</v>
      </c>
      <c r="H47" s="57" t="e">
        <f t="shared" ca="1" si="1"/>
        <v>#N/A</v>
      </c>
      <c r="I47" s="58" t="e">
        <f t="shared" ca="1" si="2"/>
        <v>#N/A</v>
      </c>
      <c r="J47" s="59" t="str">
        <f ca="1">IF(ISTEXT(VLOOKUP(A47,Table3[],5,FALSE)), VLOOKUP(A47,Table3[],5,FALSE),"")</f>
        <v/>
      </c>
      <c r="K47" s="68"/>
      <c r="L47" s="64" t="str">
        <f t="shared" ca="1" si="8"/>
        <v/>
      </c>
      <c r="M47" s="64" t="str">
        <f t="shared" ca="1" si="9"/>
        <v/>
      </c>
      <c r="N47" s="64" t="b">
        <f ca="1">IF(AND(N46="",M47=M45),N45,IF(AND(A47&lt;&gt;"",D47="",F47=""),IF(ISNA(C47),"",IF(L47=0,IF(M47&lt;&gt;M46,INT(MAX(N$5:N46))+1,INT(MAX(N$5:N46)))+0.5,IF(M47&lt;&gt;M46,INT(MAX(N$5:N46))+1,INT(MAX(N$5:N46)))))))</f>
        <v>0</v>
      </c>
      <c r="O47" s="62" t="str">
        <f t="shared" ca="1" si="10"/>
        <v/>
      </c>
      <c r="P47" s="62">
        <f t="shared" ca="1" si="11"/>
        <v>1</v>
      </c>
      <c r="Q47" s="62">
        <f t="shared" ca="1" si="12"/>
        <v>1</v>
      </c>
      <c r="R47" s="62" t="str">
        <f t="shared" ca="1" si="3"/>
        <v/>
      </c>
      <c r="S47" s="62" t="str">
        <f t="shared" ca="1" si="4"/>
        <v/>
      </c>
      <c r="T47" t="e">
        <f t="shared" ca="1" si="5"/>
        <v>#N/A</v>
      </c>
    </row>
    <row r="48" spans="1:20" ht="14.5" x14ac:dyDescent="0.35">
      <c r="A48" s="2" t="str">
        <f ca="1">CalcVisits!C64</f>
        <v/>
      </c>
      <c r="B48" s="21" t="str">
        <f ca="1">CalcVisits!J64</f>
        <v/>
      </c>
      <c r="C48" s="52" t="e">
        <f t="shared" ca="1" si="0"/>
        <v>#N/A</v>
      </c>
      <c r="D48" s="66"/>
      <c r="E48" s="65">
        <f t="shared" ca="1" si="13"/>
        <v>0.16025641025641024</v>
      </c>
      <c r="F48" s="55"/>
      <c r="G48" s="56" t="e">
        <f t="shared" ca="1" si="7"/>
        <v>#N/A</v>
      </c>
      <c r="H48" s="57" t="e">
        <f t="shared" ca="1" si="1"/>
        <v>#N/A</v>
      </c>
      <c r="I48" s="58" t="e">
        <f t="shared" ca="1" si="2"/>
        <v>#N/A</v>
      </c>
      <c r="J48" s="59" t="str">
        <f ca="1">IF(ISTEXT(VLOOKUP(A48,Table3[],5,FALSE)), VLOOKUP(A48,Table3[],5,FALSE),"")</f>
        <v/>
      </c>
      <c r="K48" s="68"/>
      <c r="L48" s="64" t="str">
        <f t="shared" ca="1" si="8"/>
        <v/>
      </c>
      <c r="M48" s="64" t="str">
        <f t="shared" ca="1" si="9"/>
        <v/>
      </c>
      <c r="N48" s="64" t="b">
        <f ca="1">IF(AND(N47="",M48=M46),N46,IF(AND(A48&lt;&gt;"",D48="",F48=""),IF(ISNA(C48),"",IF(L48=0,IF(M48&lt;&gt;M47,INT(MAX(N$5:N47))+1,INT(MAX(N$5:N47)))+0.5,IF(M48&lt;&gt;M47,INT(MAX(N$5:N47))+1,INT(MAX(N$5:N47)))))))</f>
        <v>0</v>
      </c>
      <c r="O48" s="62" t="str">
        <f t="shared" ca="1" si="10"/>
        <v/>
      </c>
      <c r="P48" s="62">
        <f t="shared" ca="1" si="11"/>
        <v>1</v>
      </c>
      <c r="Q48" s="62">
        <f t="shared" ca="1" si="12"/>
        <v>1</v>
      </c>
      <c r="R48" s="62" t="str">
        <f t="shared" ca="1" si="3"/>
        <v/>
      </c>
      <c r="S48" s="62" t="str">
        <f t="shared" ca="1" si="4"/>
        <v/>
      </c>
      <c r="T48" t="e">
        <f t="shared" ca="1" si="5"/>
        <v>#N/A</v>
      </c>
    </row>
    <row r="49" spans="1:20" ht="14.5" x14ac:dyDescent="0.35">
      <c r="A49" s="2" t="str">
        <f ca="1">CalcVisits!C65</f>
        <v/>
      </c>
      <c r="B49" s="21" t="str">
        <f ca="1">CalcVisits!J65</f>
        <v/>
      </c>
      <c r="C49" s="52" t="e">
        <f t="shared" ca="1" si="0"/>
        <v>#N/A</v>
      </c>
      <c r="D49" s="66"/>
      <c r="E49" s="65">
        <f t="shared" ca="1" si="13"/>
        <v>0.16025641025641024</v>
      </c>
      <c r="F49" s="55"/>
      <c r="G49" s="56" t="e">
        <f t="shared" ca="1" si="7"/>
        <v>#N/A</v>
      </c>
      <c r="H49" s="57" t="e">
        <f t="shared" ca="1" si="1"/>
        <v>#N/A</v>
      </c>
      <c r="I49" s="58" t="e">
        <f t="shared" ca="1" si="2"/>
        <v>#N/A</v>
      </c>
      <c r="J49" s="59" t="str">
        <f ca="1">IF(ISTEXT(VLOOKUP(A49,Table3[],5,FALSE)), VLOOKUP(A49,Table3[],5,FALSE),"")</f>
        <v/>
      </c>
      <c r="K49" s="68"/>
      <c r="L49" s="64" t="str">
        <f t="shared" ca="1" si="8"/>
        <v/>
      </c>
      <c r="M49" s="64" t="str">
        <f t="shared" ca="1" si="9"/>
        <v/>
      </c>
      <c r="N49" s="64" t="b">
        <f ca="1">IF(AND(N48="",M49=M47),N47,IF(AND(A49&lt;&gt;"",D49="",F49=""),IF(ISNA(C49),"",IF(L49=0,IF(M49&lt;&gt;M48,INT(MAX(N$5:N48))+1,INT(MAX(N$5:N48)))+0.5,IF(M49&lt;&gt;M48,INT(MAX(N$5:N48))+1,INT(MAX(N$5:N48)))))))</f>
        <v>0</v>
      </c>
      <c r="O49" s="62" t="str">
        <f t="shared" ca="1" si="10"/>
        <v/>
      </c>
      <c r="P49" s="62">
        <f t="shared" ca="1" si="11"/>
        <v>1</v>
      </c>
      <c r="Q49" s="62">
        <f t="shared" ca="1" si="12"/>
        <v>1</v>
      </c>
      <c r="R49" s="62" t="str">
        <f t="shared" ca="1" si="3"/>
        <v/>
      </c>
      <c r="S49" s="62" t="str">
        <f t="shared" ca="1" si="4"/>
        <v/>
      </c>
      <c r="T49" t="e">
        <f t="shared" ca="1" si="5"/>
        <v>#N/A</v>
      </c>
    </row>
    <row r="50" spans="1:20" ht="14.5" x14ac:dyDescent="0.35">
      <c r="A50" s="2" t="str">
        <f ca="1">CalcVisits!C66</f>
        <v/>
      </c>
      <c r="B50" s="21" t="str">
        <f ca="1">CalcVisits!J66</f>
        <v/>
      </c>
      <c r="C50" s="52" t="e">
        <f t="shared" ca="1" si="0"/>
        <v>#N/A</v>
      </c>
      <c r="D50" s="66"/>
      <c r="E50" s="65">
        <f t="shared" ca="1" si="13"/>
        <v>0.16025641025641024</v>
      </c>
      <c r="F50" s="55"/>
      <c r="G50" s="56" t="e">
        <f t="shared" ca="1" si="7"/>
        <v>#N/A</v>
      </c>
      <c r="H50" s="57" t="e">
        <f t="shared" ca="1" si="1"/>
        <v>#N/A</v>
      </c>
      <c r="I50" s="58" t="e">
        <f t="shared" ca="1" si="2"/>
        <v>#N/A</v>
      </c>
      <c r="J50" s="59" t="str">
        <f ca="1">IF(ISTEXT(VLOOKUP(A50,Table3[],5,FALSE)), VLOOKUP(A50,Table3[],5,FALSE),"")</f>
        <v/>
      </c>
      <c r="K50" s="68"/>
      <c r="L50" s="64" t="str">
        <f t="shared" ca="1" si="8"/>
        <v/>
      </c>
      <c r="M50" s="64" t="str">
        <f t="shared" ca="1" si="9"/>
        <v/>
      </c>
      <c r="N50" s="64" t="b">
        <f ca="1">IF(AND(N49="",M50=M48),N48,IF(AND(A50&lt;&gt;"",D50="",F50=""),IF(ISNA(C50),"",IF(L50=0,IF(M50&lt;&gt;M49,INT(MAX(N$5:N49))+1,INT(MAX(N$5:N49)))+0.5,IF(M50&lt;&gt;M49,INT(MAX(N$5:N49))+1,INT(MAX(N$5:N49)))))))</f>
        <v>0</v>
      </c>
      <c r="O50" s="62" t="str">
        <f t="shared" ca="1" si="10"/>
        <v/>
      </c>
      <c r="P50" s="62">
        <f t="shared" ca="1" si="11"/>
        <v>1</v>
      </c>
      <c r="Q50" s="62">
        <f t="shared" ca="1" si="12"/>
        <v>1</v>
      </c>
      <c r="R50" s="62" t="str">
        <f t="shared" ca="1" si="3"/>
        <v/>
      </c>
      <c r="S50" s="62" t="str">
        <f t="shared" ca="1" si="4"/>
        <v/>
      </c>
      <c r="T50" t="e">
        <f t="shared" ca="1" si="5"/>
        <v>#N/A</v>
      </c>
    </row>
    <row r="51" spans="1:20" ht="14.5" x14ac:dyDescent="0.35">
      <c r="A51" s="2" t="str">
        <f ca="1">CalcVisits!C67</f>
        <v/>
      </c>
      <c r="B51" s="21" t="str">
        <f ca="1">CalcVisits!J67</f>
        <v/>
      </c>
      <c r="C51" s="52" t="e">
        <f t="shared" ca="1" si="0"/>
        <v>#N/A</v>
      </c>
      <c r="D51" s="66"/>
      <c r="E51" s="65">
        <f t="shared" ca="1" si="13"/>
        <v>0.16025641025641024</v>
      </c>
      <c r="F51" s="55"/>
      <c r="G51" s="56" t="e">
        <f t="shared" ca="1" si="7"/>
        <v>#N/A</v>
      </c>
      <c r="H51" s="57" t="e">
        <f t="shared" ca="1" si="1"/>
        <v>#N/A</v>
      </c>
      <c r="I51" s="58" t="e">
        <f t="shared" ca="1" si="2"/>
        <v>#N/A</v>
      </c>
      <c r="J51" s="59" t="str">
        <f ca="1">IF(ISTEXT(VLOOKUP(A51,Table3[],5,FALSE)), VLOOKUP(A51,Table3[],5,FALSE),"")</f>
        <v/>
      </c>
      <c r="K51" s="68"/>
      <c r="L51" s="64" t="str">
        <f t="shared" ca="1" si="8"/>
        <v/>
      </c>
      <c r="M51" s="64" t="str">
        <f t="shared" ca="1" si="9"/>
        <v/>
      </c>
      <c r="N51" s="64" t="b">
        <f ca="1">IF(AND(N50="",M51=M49),N49,IF(AND(A51&lt;&gt;"",D51="",F51=""),IF(ISNA(C51),"",IF(L51=0,IF(M51&lt;&gt;M50,INT(MAX(N$5:N50))+1,INT(MAX(N$5:N50)))+0.5,IF(M51&lt;&gt;M50,INT(MAX(N$5:N50))+1,INT(MAX(N$5:N50)))))))</f>
        <v>0</v>
      </c>
      <c r="O51" s="62" t="str">
        <f t="shared" ca="1" si="10"/>
        <v/>
      </c>
      <c r="P51" s="62">
        <f t="shared" ca="1" si="11"/>
        <v>1</v>
      </c>
      <c r="Q51" s="62">
        <f t="shared" ca="1" si="12"/>
        <v>1</v>
      </c>
      <c r="R51" s="62" t="str">
        <f t="shared" ca="1" si="3"/>
        <v/>
      </c>
      <c r="S51" s="62" t="str">
        <f t="shared" ca="1" si="4"/>
        <v/>
      </c>
      <c r="T51" t="e">
        <f t="shared" ca="1" si="5"/>
        <v>#N/A</v>
      </c>
    </row>
    <row r="52" spans="1:20" ht="14.5" x14ac:dyDescent="0.35">
      <c r="A52" s="2" t="str">
        <f ca="1">CalcVisits!C68</f>
        <v/>
      </c>
      <c r="B52" s="21" t="str">
        <f ca="1">CalcVisits!J68</f>
        <v/>
      </c>
      <c r="C52" s="52" t="e">
        <f t="shared" ca="1" si="0"/>
        <v>#N/A</v>
      </c>
      <c r="D52" s="66"/>
      <c r="E52" s="65">
        <f t="shared" ca="1" si="13"/>
        <v>0.16025641025641024</v>
      </c>
      <c r="F52" s="55"/>
      <c r="G52" s="56" t="e">
        <f t="shared" ca="1" si="7"/>
        <v>#N/A</v>
      </c>
      <c r="H52" s="57" t="e">
        <f t="shared" ca="1" si="1"/>
        <v>#N/A</v>
      </c>
      <c r="I52" s="58" t="e">
        <f t="shared" ca="1" si="2"/>
        <v>#N/A</v>
      </c>
      <c r="J52" s="59" t="str">
        <f ca="1">IF(ISTEXT(VLOOKUP(A52,Table3[],5,FALSE)), VLOOKUP(A52,Table3[],5,FALSE),"")</f>
        <v/>
      </c>
      <c r="K52" s="68"/>
      <c r="L52" s="64" t="str">
        <f t="shared" ca="1" si="8"/>
        <v/>
      </c>
      <c r="M52" s="64" t="str">
        <f t="shared" ca="1" si="9"/>
        <v/>
      </c>
      <c r="N52" s="64" t="b">
        <f ca="1">IF(AND(N51="",M52=M50),N50,IF(AND(A52&lt;&gt;"",D52="",F52=""),IF(ISNA(C52),"",IF(L52=0,IF(M52&lt;&gt;M51,INT(MAX(N$5:N51))+1,INT(MAX(N$5:N51)))+0.5,IF(M52&lt;&gt;M51,INT(MAX(N$5:N51))+1,INT(MAX(N$5:N51)))))))</f>
        <v>0</v>
      </c>
      <c r="O52" s="62" t="str">
        <f t="shared" ca="1" si="10"/>
        <v/>
      </c>
      <c r="P52" s="62">
        <f t="shared" ca="1" si="11"/>
        <v>1</v>
      </c>
      <c r="Q52" s="62">
        <f t="shared" ca="1" si="12"/>
        <v>1</v>
      </c>
      <c r="R52" s="62" t="str">
        <f t="shared" ca="1" si="3"/>
        <v/>
      </c>
      <c r="S52" s="62" t="str">
        <f t="shared" ca="1" si="4"/>
        <v/>
      </c>
      <c r="T52" t="e">
        <f t="shared" ca="1" si="5"/>
        <v>#N/A</v>
      </c>
    </row>
    <row r="53" spans="1:20" ht="14.5" x14ac:dyDescent="0.35">
      <c r="A53" s="2" t="str">
        <f ca="1">CalcVisits!C69</f>
        <v/>
      </c>
      <c r="B53" s="21" t="str">
        <f ca="1">CalcVisits!J69</f>
        <v/>
      </c>
      <c r="C53" s="52" t="e">
        <f t="shared" ca="1" si="0"/>
        <v>#N/A</v>
      </c>
      <c r="D53" s="66"/>
      <c r="E53" s="65">
        <f t="shared" ca="1" si="13"/>
        <v>0.16025641025641024</v>
      </c>
      <c r="F53" s="55"/>
      <c r="G53" s="56" t="e">
        <f t="shared" ca="1" si="7"/>
        <v>#N/A</v>
      </c>
      <c r="H53" s="57" t="e">
        <f t="shared" ca="1" si="1"/>
        <v>#N/A</v>
      </c>
      <c r="I53" s="58" t="e">
        <f t="shared" ca="1" si="2"/>
        <v>#N/A</v>
      </c>
      <c r="J53" s="59" t="str">
        <f ca="1">IF(ISTEXT(VLOOKUP(A53,Table3[],5,FALSE)), VLOOKUP(A53,Table3[],5,FALSE),"")</f>
        <v/>
      </c>
      <c r="K53" s="68"/>
      <c r="L53" s="64" t="str">
        <f t="shared" ca="1" si="8"/>
        <v/>
      </c>
      <c r="M53" s="64" t="str">
        <f t="shared" ca="1" si="9"/>
        <v/>
      </c>
      <c r="N53" s="64" t="b">
        <f ca="1">IF(AND(N52="",M53=M51),N51,IF(AND(A53&lt;&gt;"",D53="",F53=""),IF(ISNA(C53),"",IF(L53=0,IF(M53&lt;&gt;M52,INT(MAX(N$5:N52))+1,INT(MAX(N$5:N52)))+0.5,IF(M53&lt;&gt;M52,INT(MAX(N$5:N52))+1,INT(MAX(N$5:N52)))))))</f>
        <v>0</v>
      </c>
      <c r="O53" s="62" t="str">
        <f t="shared" ca="1" si="10"/>
        <v/>
      </c>
      <c r="P53" s="62">
        <f t="shared" ca="1" si="11"/>
        <v>1</v>
      </c>
      <c r="Q53" s="62">
        <f t="shared" ca="1" si="12"/>
        <v>1</v>
      </c>
      <c r="R53" s="62" t="str">
        <f t="shared" ca="1" si="3"/>
        <v/>
      </c>
      <c r="S53" s="62" t="str">
        <f t="shared" ca="1" si="4"/>
        <v/>
      </c>
      <c r="T53" t="e">
        <f t="shared" ca="1" si="5"/>
        <v>#N/A</v>
      </c>
    </row>
    <row r="54" spans="1:20" ht="14.5" x14ac:dyDescent="0.35">
      <c r="A54" s="2" t="str">
        <f ca="1">CalcVisits!C70</f>
        <v/>
      </c>
      <c r="B54" s="21" t="str">
        <f ca="1">CalcVisits!J70</f>
        <v/>
      </c>
      <c r="C54" s="52" t="e">
        <f t="shared" ca="1" si="0"/>
        <v>#N/A</v>
      </c>
      <c r="D54" s="66"/>
      <c r="E54" s="65">
        <f t="shared" ca="1" si="13"/>
        <v>0.16025641025641024</v>
      </c>
      <c r="F54" s="55"/>
      <c r="G54" s="56" t="e">
        <f t="shared" ca="1" si="7"/>
        <v>#N/A</v>
      </c>
      <c r="H54" s="57" t="e">
        <f t="shared" ca="1" si="1"/>
        <v>#N/A</v>
      </c>
      <c r="I54" s="58" t="e">
        <f t="shared" ca="1" si="2"/>
        <v>#N/A</v>
      </c>
      <c r="J54" s="59" t="str">
        <f ca="1">IF(ISTEXT(VLOOKUP(A54,Table3[],5,FALSE)), VLOOKUP(A54,Table3[],5,FALSE),"")</f>
        <v/>
      </c>
      <c r="K54" s="68"/>
      <c r="L54" s="64" t="str">
        <f t="shared" ca="1" si="8"/>
        <v/>
      </c>
      <c r="M54" s="64" t="str">
        <f t="shared" ca="1" si="9"/>
        <v/>
      </c>
      <c r="N54" s="64" t="b">
        <f ca="1">IF(AND(N53="",M54=M52),N52,IF(AND(A54&lt;&gt;"",D54="",F54=""),IF(ISNA(C54),"",IF(L54=0,IF(M54&lt;&gt;M53,INT(MAX(N$5:N53))+1,INT(MAX(N$5:N53)))+0.5,IF(M54&lt;&gt;M53,INT(MAX(N$5:N53))+1,INT(MAX(N$5:N53)))))))</f>
        <v>0</v>
      </c>
      <c r="O54" s="62" t="str">
        <f t="shared" ca="1" si="10"/>
        <v/>
      </c>
      <c r="P54" s="62">
        <f t="shared" ca="1" si="11"/>
        <v>1</v>
      </c>
      <c r="Q54" s="62">
        <f t="shared" ca="1" si="12"/>
        <v>1</v>
      </c>
      <c r="R54" s="62" t="str">
        <f t="shared" ca="1" si="3"/>
        <v/>
      </c>
      <c r="S54" s="62" t="str">
        <f t="shared" ca="1" si="4"/>
        <v/>
      </c>
      <c r="T54" t="e">
        <f t="shared" ca="1" si="5"/>
        <v>#N/A</v>
      </c>
    </row>
    <row r="55" spans="1:20" ht="14.5" x14ac:dyDescent="0.35">
      <c r="A55" s="2" t="str">
        <f ca="1">CalcVisits!C71</f>
        <v/>
      </c>
      <c r="B55" s="21" t="str">
        <f ca="1">CalcVisits!J71</f>
        <v/>
      </c>
      <c r="C55" s="52" t="e">
        <f t="shared" ca="1" si="0"/>
        <v>#N/A</v>
      </c>
      <c r="D55" s="66"/>
      <c r="E55" s="65">
        <f t="shared" ca="1" si="13"/>
        <v>0.16025641025641024</v>
      </c>
      <c r="F55" s="55"/>
      <c r="G55" s="56" t="e">
        <f t="shared" ca="1" si="7"/>
        <v>#N/A</v>
      </c>
      <c r="H55" s="57" t="e">
        <f t="shared" ca="1" si="1"/>
        <v>#N/A</v>
      </c>
      <c r="I55" s="58" t="e">
        <f t="shared" ca="1" si="2"/>
        <v>#N/A</v>
      </c>
      <c r="J55" s="59" t="str">
        <f ca="1">IF(ISTEXT(VLOOKUP(A55,Table3[],5,FALSE)), VLOOKUP(A55,Table3[],5,FALSE),"")</f>
        <v/>
      </c>
      <c r="K55" s="68"/>
      <c r="L55" s="64" t="str">
        <f t="shared" ca="1" si="8"/>
        <v/>
      </c>
      <c r="M55" s="64" t="str">
        <f t="shared" ca="1" si="9"/>
        <v/>
      </c>
      <c r="N55" s="64" t="b">
        <f ca="1">IF(AND(N54="",M55=M53),N53,IF(AND(A55&lt;&gt;"",D55="",F55=""),IF(ISNA(C55),"",IF(L55=0,IF(M55&lt;&gt;M54,INT(MAX(N$5:N54))+1,INT(MAX(N$5:N54)))+0.5,IF(M55&lt;&gt;M54,INT(MAX(N$5:N54))+1,INT(MAX(N$5:N54)))))))</f>
        <v>0</v>
      </c>
      <c r="O55" s="62" t="str">
        <f t="shared" ca="1" si="10"/>
        <v/>
      </c>
      <c r="P55" s="62">
        <f t="shared" ca="1" si="11"/>
        <v>1</v>
      </c>
      <c r="Q55" s="62">
        <f t="shared" ca="1" si="12"/>
        <v>1</v>
      </c>
      <c r="R55" s="62" t="str">
        <f t="shared" ca="1" si="3"/>
        <v/>
      </c>
      <c r="S55" s="62" t="str">
        <f t="shared" ca="1" si="4"/>
        <v/>
      </c>
      <c r="T55" t="e">
        <f t="shared" ca="1" si="5"/>
        <v>#N/A</v>
      </c>
    </row>
    <row r="56" spans="1:20" ht="14.5" x14ac:dyDescent="0.35">
      <c r="A56" s="2" t="str">
        <f ca="1">CalcVisits!C72</f>
        <v/>
      </c>
      <c r="B56" s="21" t="str">
        <f ca="1">CalcVisits!J72</f>
        <v/>
      </c>
      <c r="C56" s="52" t="e">
        <f t="shared" ca="1" si="0"/>
        <v>#N/A</v>
      </c>
      <c r="D56" s="66"/>
      <c r="E56" s="65">
        <f t="shared" ca="1" si="13"/>
        <v>0.16025641025641024</v>
      </c>
      <c r="F56" s="55"/>
      <c r="G56" s="56" t="e">
        <f t="shared" ca="1" si="7"/>
        <v>#N/A</v>
      </c>
      <c r="H56" s="57" t="e">
        <f t="shared" ca="1" si="1"/>
        <v>#N/A</v>
      </c>
      <c r="I56" s="58" t="e">
        <f t="shared" ca="1" si="2"/>
        <v>#N/A</v>
      </c>
      <c r="J56" s="59" t="str">
        <f ca="1">IF(ISTEXT(VLOOKUP(A56,Table3[],5,FALSE)), VLOOKUP(A56,Table3[],5,FALSE),"")</f>
        <v/>
      </c>
      <c r="K56" s="68"/>
      <c r="L56" s="64" t="str">
        <f t="shared" ca="1" si="8"/>
        <v/>
      </c>
      <c r="M56" s="64" t="str">
        <f t="shared" ca="1" si="9"/>
        <v/>
      </c>
      <c r="N56" s="64" t="b">
        <f ca="1">IF(AND(N55="",M56=M54),N54,IF(AND(A56&lt;&gt;"",D56="",F56=""),IF(ISNA(C56),"",IF(L56=0,IF(M56&lt;&gt;M55,INT(MAX(N$5:N55))+1,INT(MAX(N$5:N55)))+0.5,IF(M56&lt;&gt;M55,INT(MAX(N$5:N55))+1,INT(MAX(N$5:N55)))))))</f>
        <v>0</v>
      </c>
      <c r="O56" s="62" t="str">
        <f t="shared" ca="1" si="10"/>
        <v/>
      </c>
      <c r="P56" s="62">
        <f t="shared" ca="1" si="11"/>
        <v>1</v>
      </c>
      <c r="Q56" s="62">
        <f t="shared" ca="1" si="12"/>
        <v>1</v>
      </c>
      <c r="R56" s="62" t="str">
        <f t="shared" ca="1" si="3"/>
        <v/>
      </c>
      <c r="S56" s="62" t="str">
        <f t="shared" ca="1" si="4"/>
        <v/>
      </c>
      <c r="T56" t="e">
        <f t="shared" ca="1" si="5"/>
        <v>#N/A</v>
      </c>
    </row>
    <row r="57" spans="1:20" ht="14.5" x14ac:dyDescent="0.35">
      <c r="A57" s="2" t="str">
        <f ca="1">CalcVisits!C73</f>
        <v/>
      </c>
      <c r="B57" s="21" t="str">
        <f ca="1">CalcVisits!J73</f>
        <v/>
      </c>
      <c r="C57" s="52" t="e">
        <f t="shared" ca="1" si="0"/>
        <v>#N/A</v>
      </c>
      <c r="D57" s="66"/>
      <c r="E57" s="65">
        <f t="shared" ca="1" si="13"/>
        <v>0.16025641025641024</v>
      </c>
      <c r="F57" s="55"/>
      <c r="G57" s="56" t="e">
        <f t="shared" ca="1" si="7"/>
        <v>#N/A</v>
      </c>
      <c r="H57" s="57" t="e">
        <f t="shared" ca="1" si="1"/>
        <v>#N/A</v>
      </c>
      <c r="I57" s="58" t="e">
        <f t="shared" ca="1" si="2"/>
        <v>#N/A</v>
      </c>
      <c r="J57" s="59" t="str">
        <f ca="1">IF(ISTEXT(VLOOKUP(A57,Table3[],5,FALSE)), VLOOKUP(A57,Table3[],5,FALSE),"")</f>
        <v/>
      </c>
      <c r="K57" s="68"/>
      <c r="L57" s="64" t="str">
        <f t="shared" ca="1" si="8"/>
        <v/>
      </c>
      <c r="M57" s="64" t="str">
        <f t="shared" ca="1" si="9"/>
        <v/>
      </c>
      <c r="N57" s="64" t="b">
        <f ca="1">IF(AND(N56="",M57=M55),N55,IF(AND(A57&lt;&gt;"",D57="",F57=""),IF(ISNA(C57),"",IF(L57=0,IF(M57&lt;&gt;M56,INT(MAX(N$5:N56))+1,INT(MAX(N$5:N56)))+0.5,IF(M57&lt;&gt;M56,INT(MAX(N$5:N56))+1,INT(MAX(N$5:N56)))))))</f>
        <v>0</v>
      </c>
      <c r="O57" s="62" t="str">
        <f t="shared" ca="1" si="10"/>
        <v/>
      </c>
      <c r="P57" s="62">
        <f t="shared" ca="1" si="11"/>
        <v>1</v>
      </c>
      <c r="Q57" s="62">
        <f t="shared" ca="1" si="12"/>
        <v>1</v>
      </c>
      <c r="R57" s="62" t="str">
        <f t="shared" ca="1" si="3"/>
        <v/>
      </c>
      <c r="S57" s="62" t="str">
        <f t="shared" ca="1" si="4"/>
        <v/>
      </c>
      <c r="T57" t="e">
        <f t="shared" ca="1" si="5"/>
        <v>#N/A</v>
      </c>
    </row>
    <row r="58" spans="1:20" ht="14.5" x14ac:dyDescent="0.35">
      <c r="A58" s="2" t="str">
        <f ca="1">CalcVisits!C74</f>
        <v/>
      </c>
      <c r="B58" s="21" t="str">
        <f ca="1">CalcVisits!J74</f>
        <v/>
      </c>
      <c r="C58" s="52" t="e">
        <f t="shared" ca="1" si="0"/>
        <v>#N/A</v>
      </c>
      <c r="D58" s="66"/>
      <c r="E58" s="65">
        <f t="shared" ca="1" si="13"/>
        <v>0.16025641025641024</v>
      </c>
      <c r="F58" s="55"/>
      <c r="G58" s="56" t="e">
        <f t="shared" ca="1" si="7"/>
        <v>#N/A</v>
      </c>
      <c r="H58" s="57" t="e">
        <f t="shared" ca="1" si="1"/>
        <v>#N/A</v>
      </c>
      <c r="I58" s="58" t="e">
        <f t="shared" ca="1" si="2"/>
        <v>#N/A</v>
      </c>
      <c r="J58" s="59" t="str">
        <f ca="1">IF(ISTEXT(VLOOKUP(A58,Table3[],5,FALSE)), VLOOKUP(A58,Table3[],5,FALSE),"")</f>
        <v/>
      </c>
      <c r="K58" s="68"/>
      <c r="L58" s="64" t="str">
        <f t="shared" ca="1" si="8"/>
        <v/>
      </c>
      <c r="M58" s="64" t="str">
        <f t="shared" ca="1" si="9"/>
        <v/>
      </c>
      <c r="N58" s="64" t="b">
        <f ca="1">IF(AND(N57="",M58=M56),N56,IF(AND(A58&lt;&gt;"",D58="",F58=""),IF(ISNA(C58),"",IF(L58=0,IF(M58&lt;&gt;M57,INT(MAX(N$5:N57))+1,INT(MAX(N$5:N57)))+0.5,IF(M58&lt;&gt;M57,INT(MAX(N$5:N57))+1,INT(MAX(N$5:N57)))))))</f>
        <v>0</v>
      </c>
      <c r="O58" s="62" t="str">
        <f t="shared" ca="1" si="10"/>
        <v/>
      </c>
      <c r="P58" s="62">
        <f t="shared" ca="1" si="11"/>
        <v>1</v>
      </c>
      <c r="Q58" s="62">
        <f t="shared" ca="1" si="12"/>
        <v>1</v>
      </c>
      <c r="R58" s="62" t="str">
        <f t="shared" ca="1" si="3"/>
        <v/>
      </c>
      <c r="S58" s="62" t="str">
        <f t="shared" ca="1" si="4"/>
        <v/>
      </c>
      <c r="T58" t="e">
        <f t="shared" ca="1" si="5"/>
        <v>#N/A</v>
      </c>
    </row>
    <row r="59" spans="1:20" ht="14.5" x14ac:dyDescent="0.35">
      <c r="A59" s="2" t="str">
        <f ca="1">CalcVisits!C75</f>
        <v/>
      </c>
      <c r="B59" s="21" t="str">
        <f ca="1">CalcVisits!J75</f>
        <v/>
      </c>
      <c r="C59" s="52" t="e">
        <f t="shared" ca="1" si="0"/>
        <v>#N/A</v>
      </c>
      <c r="D59" s="66"/>
      <c r="E59" s="65">
        <f t="shared" ca="1" si="13"/>
        <v>0.16025641025641024</v>
      </c>
      <c r="F59" s="55"/>
      <c r="G59" s="56" t="e">
        <f t="shared" ca="1" si="7"/>
        <v>#N/A</v>
      </c>
      <c r="H59" s="57" t="e">
        <f t="shared" ca="1" si="1"/>
        <v>#N/A</v>
      </c>
      <c r="I59" s="58" t="e">
        <f t="shared" ca="1" si="2"/>
        <v>#N/A</v>
      </c>
      <c r="J59" s="59" t="str">
        <f ca="1">IF(ISTEXT(VLOOKUP(A59,Table3[],5,FALSE)), VLOOKUP(A59,Table3[],5,FALSE),"")</f>
        <v/>
      </c>
      <c r="K59" s="68"/>
      <c r="L59" s="64" t="str">
        <f t="shared" ca="1" si="8"/>
        <v/>
      </c>
      <c r="M59" s="64" t="str">
        <f t="shared" ca="1" si="9"/>
        <v/>
      </c>
      <c r="N59" s="64" t="b">
        <f ca="1">IF(AND(N58="",M59=M57),N57,IF(AND(A59&lt;&gt;"",D59="",F59=""),IF(ISNA(C59),"",IF(L59=0,IF(M59&lt;&gt;M58,INT(MAX(N$5:N58))+1,INT(MAX(N$5:N58)))+0.5,IF(M59&lt;&gt;M58,INT(MAX(N$5:N58))+1,INT(MAX(N$5:N58)))))))</f>
        <v>0</v>
      </c>
      <c r="O59" s="62" t="str">
        <f t="shared" ca="1" si="10"/>
        <v/>
      </c>
      <c r="P59" s="62">
        <f t="shared" ca="1" si="11"/>
        <v>1</v>
      </c>
      <c r="Q59" s="62">
        <f t="shared" ca="1" si="12"/>
        <v>1</v>
      </c>
      <c r="R59" s="62" t="str">
        <f t="shared" ca="1" si="3"/>
        <v/>
      </c>
      <c r="S59" s="62" t="str">
        <f t="shared" ca="1" si="4"/>
        <v/>
      </c>
      <c r="T59" t="e">
        <f t="shared" ca="1" si="5"/>
        <v>#N/A</v>
      </c>
    </row>
    <row r="60" spans="1:20" ht="14.5" x14ac:dyDescent="0.35">
      <c r="A60" s="2" t="str">
        <f ca="1">CalcVisits!C76</f>
        <v/>
      </c>
      <c r="B60" s="21" t="str">
        <f ca="1">CalcVisits!J76</f>
        <v/>
      </c>
      <c r="C60" s="52" t="e">
        <f t="shared" ca="1" si="0"/>
        <v>#N/A</v>
      </c>
      <c r="D60" s="66"/>
      <c r="E60" s="65">
        <f t="shared" ca="1" si="13"/>
        <v>0.16025641025641024</v>
      </c>
      <c r="F60" s="55"/>
      <c r="G60" s="56" t="e">
        <f t="shared" ca="1" si="7"/>
        <v>#N/A</v>
      </c>
      <c r="H60" s="57" t="e">
        <f t="shared" ca="1" si="1"/>
        <v>#N/A</v>
      </c>
      <c r="I60" s="58" t="e">
        <f t="shared" ca="1" si="2"/>
        <v>#N/A</v>
      </c>
      <c r="J60" s="59" t="str">
        <f ca="1">IF(ISTEXT(VLOOKUP(A60,Table3[],5,FALSE)), VLOOKUP(A60,Table3[],5,FALSE),"")</f>
        <v/>
      </c>
      <c r="K60" s="68"/>
      <c r="L60" s="64" t="str">
        <f t="shared" ca="1" si="8"/>
        <v/>
      </c>
      <c r="M60" s="64" t="str">
        <f t="shared" ca="1" si="9"/>
        <v/>
      </c>
      <c r="N60" s="64" t="b">
        <f ca="1">IF(AND(N59="",M60=M58),N58,IF(AND(A60&lt;&gt;"",D60="",F60=""),IF(ISNA(C60),"",IF(L60=0,IF(M60&lt;&gt;M59,INT(MAX(N$5:N59))+1,INT(MAX(N$5:N59)))+0.5,IF(M60&lt;&gt;M59,INT(MAX(N$5:N59))+1,INT(MAX(N$5:N59)))))))</f>
        <v>0</v>
      </c>
      <c r="O60" s="62" t="str">
        <f t="shared" ca="1" si="10"/>
        <v/>
      </c>
      <c r="P60" s="62">
        <f t="shared" ca="1" si="11"/>
        <v>1</v>
      </c>
      <c r="Q60" s="62">
        <f t="shared" ca="1" si="12"/>
        <v>1</v>
      </c>
      <c r="R60" s="62" t="str">
        <f t="shared" ca="1" si="3"/>
        <v/>
      </c>
      <c r="S60" s="62" t="str">
        <f t="shared" ca="1" si="4"/>
        <v/>
      </c>
      <c r="T60" t="e">
        <f t="shared" ca="1" si="5"/>
        <v>#N/A</v>
      </c>
    </row>
    <row r="61" spans="1:20" ht="14.5" x14ac:dyDescent="0.35">
      <c r="A61" s="2" t="str">
        <f ca="1">CalcVisits!C77</f>
        <v/>
      </c>
      <c r="B61" s="21" t="str">
        <f ca="1">CalcVisits!J77</f>
        <v/>
      </c>
      <c r="C61" s="52" t="e">
        <f t="shared" ca="1" si="0"/>
        <v>#N/A</v>
      </c>
      <c r="D61" s="66"/>
      <c r="E61" s="65">
        <f t="shared" ca="1" si="13"/>
        <v>0.16025641025641024</v>
      </c>
      <c r="F61" s="55"/>
      <c r="G61" s="56" t="e">
        <f t="shared" ca="1" si="7"/>
        <v>#N/A</v>
      </c>
      <c r="H61" s="57" t="e">
        <f t="shared" ca="1" si="1"/>
        <v>#N/A</v>
      </c>
      <c r="I61" s="58" t="e">
        <f t="shared" ca="1" si="2"/>
        <v>#N/A</v>
      </c>
      <c r="J61" s="59" t="str">
        <f ca="1">IF(ISTEXT(VLOOKUP(A61,Table3[],5,FALSE)), VLOOKUP(A61,Table3[],5,FALSE),"")</f>
        <v/>
      </c>
      <c r="K61" s="68"/>
      <c r="L61" s="64" t="str">
        <f t="shared" ca="1" si="8"/>
        <v/>
      </c>
      <c r="M61" s="64" t="str">
        <f t="shared" ca="1" si="9"/>
        <v/>
      </c>
      <c r="N61" s="64" t="b">
        <f ca="1">IF(AND(N60="",M61=M59),N59,IF(AND(A61&lt;&gt;"",D61="",F61=""),IF(ISNA(C61),"",IF(L61=0,IF(M61&lt;&gt;M60,INT(MAX(N$5:N60))+1,INT(MAX(N$5:N60)))+0.5,IF(M61&lt;&gt;M60,INT(MAX(N$5:N60))+1,INT(MAX(N$5:N60)))))))</f>
        <v>0</v>
      </c>
      <c r="O61" s="62" t="str">
        <f t="shared" ca="1" si="10"/>
        <v/>
      </c>
      <c r="P61" s="62">
        <f t="shared" ca="1" si="11"/>
        <v>1</v>
      </c>
      <c r="Q61" s="62">
        <f t="shared" ca="1" si="12"/>
        <v>1</v>
      </c>
      <c r="R61" s="62" t="str">
        <f t="shared" ca="1" si="3"/>
        <v/>
      </c>
      <c r="S61" s="62" t="str">
        <f t="shared" ca="1" si="4"/>
        <v/>
      </c>
      <c r="T61" t="e">
        <f t="shared" ca="1" si="5"/>
        <v>#N/A</v>
      </c>
    </row>
    <row r="62" spans="1:20" ht="14.5" x14ac:dyDescent="0.35">
      <c r="A62" s="2" t="str">
        <f ca="1">CalcVisits!C78</f>
        <v/>
      </c>
      <c r="B62" s="21" t="str">
        <f ca="1">CalcVisits!J78</f>
        <v/>
      </c>
      <c r="C62" s="52" t="e">
        <f t="shared" ca="1" si="0"/>
        <v>#N/A</v>
      </c>
      <c r="D62" s="66"/>
      <c r="E62" s="65">
        <f t="shared" ca="1" si="13"/>
        <v>0.16025641025641024</v>
      </c>
      <c r="F62" s="55"/>
      <c r="G62" s="56" t="e">
        <f t="shared" ca="1" si="7"/>
        <v>#N/A</v>
      </c>
      <c r="H62" s="57" t="e">
        <f t="shared" ca="1" si="1"/>
        <v>#N/A</v>
      </c>
      <c r="I62" s="58" t="e">
        <f t="shared" ca="1" si="2"/>
        <v>#N/A</v>
      </c>
      <c r="J62" s="59" t="str">
        <f ca="1">IF(ISTEXT(VLOOKUP(A62,Table3[],5,FALSE)), VLOOKUP(A62,Table3[],5,FALSE),"")</f>
        <v/>
      </c>
      <c r="K62" s="68"/>
      <c r="L62" s="64" t="str">
        <f t="shared" ca="1" si="8"/>
        <v/>
      </c>
      <c r="M62" s="64" t="str">
        <f t="shared" ca="1" si="9"/>
        <v/>
      </c>
      <c r="N62" s="64" t="b">
        <f ca="1">IF(AND(N61="",M62=M60),N60,IF(AND(A62&lt;&gt;"",D62="",F62=""),IF(ISNA(C62),"",IF(L62=0,IF(M62&lt;&gt;M61,INT(MAX(N$5:N61))+1,INT(MAX(N$5:N61)))+0.5,IF(M62&lt;&gt;M61,INT(MAX(N$5:N61))+1,INT(MAX(N$5:N61)))))))</f>
        <v>0</v>
      </c>
      <c r="O62" s="62" t="str">
        <f t="shared" ca="1" si="10"/>
        <v/>
      </c>
      <c r="P62" s="62">
        <f t="shared" ca="1" si="11"/>
        <v>1</v>
      </c>
      <c r="Q62" s="62">
        <f t="shared" ca="1" si="12"/>
        <v>1</v>
      </c>
      <c r="R62" s="62" t="str">
        <f t="shared" ca="1" si="3"/>
        <v/>
      </c>
      <c r="S62" s="62" t="str">
        <f t="shared" ca="1" si="4"/>
        <v/>
      </c>
      <c r="T62" t="e">
        <f t="shared" ca="1" si="5"/>
        <v>#N/A</v>
      </c>
    </row>
    <row r="63" spans="1:20" ht="14.5" x14ac:dyDescent="0.35">
      <c r="A63" s="2" t="str">
        <f ca="1">CalcVisits!C79</f>
        <v/>
      </c>
      <c r="B63" s="21" t="str">
        <f ca="1">CalcVisits!J79</f>
        <v/>
      </c>
      <c r="C63" s="52" t="e">
        <f t="shared" ca="1" si="0"/>
        <v>#N/A</v>
      </c>
      <c r="D63" s="66"/>
      <c r="E63" s="65">
        <f t="shared" ca="1" si="13"/>
        <v>0.16025641025641024</v>
      </c>
      <c r="F63" s="55"/>
      <c r="G63" s="56" t="e">
        <f t="shared" ca="1" si="7"/>
        <v>#N/A</v>
      </c>
      <c r="H63" s="57" t="e">
        <f t="shared" ca="1" si="1"/>
        <v>#N/A</v>
      </c>
      <c r="I63" s="58" t="e">
        <f t="shared" ca="1" si="2"/>
        <v>#N/A</v>
      </c>
      <c r="J63" s="59" t="str">
        <f ca="1">IF(ISTEXT(VLOOKUP(A63,Table3[],5,FALSE)), VLOOKUP(A63,Table3[],5,FALSE),"")</f>
        <v/>
      </c>
      <c r="K63" s="68"/>
      <c r="L63" s="64" t="str">
        <f t="shared" ca="1" si="8"/>
        <v/>
      </c>
      <c r="M63" s="64" t="str">
        <f t="shared" ca="1" si="9"/>
        <v/>
      </c>
      <c r="N63" s="64" t="b">
        <f ca="1">IF(AND(N62="",M63=M61),N61,IF(AND(A63&lt;&gt;"",D63="",F63=""),IF(ISNA(C63),"",IF(L63=0,IF(M63&lt;&gt;M62,INT(MAX(N$5:N62))+1,INT(MAX(N$5:N62)))+0.5,IF(M63&lt;&gt;M62,INT(MAX(N$5:N62))+1,INT(MAX(N$5:N62)))))))</f>
        <v>0</v>
      </c>
      <c r="O63" s="62" t="str">
        <f t="shared" ca="1" si="10"/>
        <v/>
      </c>
      <c r="P63" s="62">
        <f t="shared" ca="1" si="11"/>
        <v>1</v>
      </c>
      <c r="Q63" s="62">
        <f t="shared" ca="1" si="12"/>
        <v>1</v>
      </c>
      <c r="R63" s="62" t="str">
        <f t="shared" ca="1" si="3"/>
        <v/>
      </c>
      <c r="S63" s="62" t="str">
        <f t="shared" ca="1" si="4"/>
        <v/>
      </c>
      <c r="T63" t="e">
        <f t="shared" ca="1" si="5"/>
        <v>#N/A</v>
      </c>
    </row>
    <row r="64" spans="1:20" ht="14.5" x14ac:dyDescent="0.35">
      <c r="A64" s="2" t="str">
        <f ca="1">CalcVisits!C80</f>
        <v/>
      </c>
      <c r="B64" s="21" t="str">
        <f ca="1">CalcVisits!J80</f>
        <v/>
      </c>
      <c r="C64" s="52" t="e">
        <f t="shared" ca="1" si="0"/>
        <v>#N/A</v>
      </c>
      <c r="D64" s="66"/>
      <c r="E64" s="65">
        <f t="shared" ca="1" si="13"/>
        <v>0.16025641025641024</v>
      </c>
      <c r="F64" s="55"/>
      <c r="G64" s="56" t="e">
        <f t="shared" ca="1" si="7"/>
        <v>#N/A</v>
      </c>
      <c r="H64" s="57" t="e">
        <f t="shared" ca="1" si="1"/>
        <v>#N/A</v>
      </c>
      <c r="I64" s="58" t="e">
        <f t="shared" ca="1" si="2"/>
        <v>#N/A</v>
      </c>
      <c r="J64" s="59" t="str">
        <f ca="1">IF(ISTEXT(VLOOKUP(A64,Table3[],5,FALSE)), VLOOKUP(A64,Table3[],5,FALSE),"")</f>
        <v/>
      </c>
      <c r="K64" s="68"/>
      <c r="L64" s="64" t="str">
        <f t="shared" ca="1" si="8"/>
        <v/>
      </c>
      <c r="M64" s="64" t="str">
        <f t="shared" ca="1" si="9"/>
        <v/>
      </c>
      <c r="N64" s="64" t="b">
        <f ca="1">IF(AND(N63="",M64=M62),N62,IF(AND(A64&lt;&gt;"",D64="",F64=""),IF(ISNA(C64),"",IF(L64=0,IF(M64&lt;&gt;M63,INT(MAX(N$5:N63))+1,INT(MAX(N$5:N63)))+0.5,IF(M64&lt;&gt;M63,INT(MAX(N$5:N63))+1,INT(MAX(N$5:N63)))))))</f>
        <v>0</v>
      </c>
      <c r="O64" s="62" t="str">
        <f t="shared" ca="1" si="10"/>
        <v/>
      </c>
      <c r="P64" s="62">
        <f t="shared" ca="1" si="11"/>
        <v>1</v>
      </c>
      <c r="Q64" s="62">
        <f t="shared" ca="1" si="12"/>
        <v>1</v>
      </c>
      <c r="R64" s="62" t="str">
        <f t="shared" ca="1" si="3"/>
        <v/>
      </c>
      <c r="S64" s="62" t="str">
        <f t="shared" ca="1" si="4"/>
        <v/>
      </c>
      <c r="T64" t="e">
        <f t="shared" ca="1" si="5"/>
        <v>#N/A</v>
      </c>
    </row>
    <row r="65" spans="1:20" ht="14.5" x14ac:dyDescent="0.35">
      <c r="A65" s="2" t="str">
        <f ca="1">CalcVisits!C81</f>
        <v/>
      </c>
      <c r="B65" s="21" t="str">
        <f ca="1">CalcVisits!J81</f>
        <v/>
      </c>
      <c r="C65" s="52" t="e">
        <f t="shared" ca="1" si="0"/>
        <v>#N/A</v>
      </c>
      <c r="D65" s="66"/>
      <c r="E65" s="65">
        <f t="shared" ca="1" si="13"/>
        <v>0.16025641025641024</v>
      </c>
      <c r="F65" s="55"/>
      <c r="G65" s="56" t="e">
        <f t="shared" ca="1" si="7"/>
        <v>#N/A</v>
      </c>
      <c r="H65" s="57" t="e">
        <f t="shared" ca="1" si="1"/>
        <v>#N/A</v>
      </c>
      <c r="I65" s="58" t="e">
        <f t="shared" ca="1" si="2"/>
        <v>#N/A</v>
      </c>
      <c r="J65" s="59" t="str">
        <f ca="1">IF(ISTEXT(VLOOKUP(A65,Table3[],5,FALSE)), VLOOKUP(A65,Table3[],5,FALSE),"")</f>
        <v/>
      </c>
      <c r="K65" s="68"/>
      <c r="L65" s="64" t="str">
        <f t="shared" ca="1" si="8"/>
        <v/>
      </c>
      <c r="M65" s="64" t="str">
        <f t="shared" ca="1" si="9"/>
        <v/>
      </c>
      <c r="N65" s="64" t="b">
        <f ca="1">IF(AND(N64="",M65=M63),N63,IF(AND(A65&lt;&gt;"",D65="",F65=""),IF(ISNA(C65),"",IF(L65=0,IF(M65&lt;&gt;M64,INT(MAX(N$5:N64))+1,INT(MAX(N$5:N64)))+0.5,IF(M65&lt;&gt;M64,INT(MAX(N$5:N64))+1,INT(MAX(N$5:N64)))))))</f>
        <v>0</v>
      </c>
      <c r="O65" s="62" t="str">
        <f t="shared" ca="1" si="10"/>
        <v/>
      </c>
      <c r="P65" s="62">
        <f t="shared" ca="1" si="11"/>
        <v>1</v>
      </c>
      <c r="Q65" s="62">
        <f t="shared" ca="1" si="12"/>
        <v>1</v>
      </c>
      <c r="R65" s="62" t="str">
        <f t="shared" ca="1" si="3"/>
        <v/>
      </c>
      <c r="S65" s="62" t="str">
        <f t="shared" ca="1" si="4"/>
        <v/>
      </c>
      <c r="T65" t="e">
        <f t="shared" ca="1" si="5"/>
        <v>#N/A</v>
      </c>
    </row>
    <row r="66" spans="1:20" ht="14.5" x14ac:dyDescent="0.35">
      <c r="A66" s="2" t="str">
        <f ca="1">CalcVisits!C82</f>
        <v/>
      </c>
      <c r="B66" s="21" t="str">
        <f ca="1">CalcVisits!J82</f>
        <v/>
      </c>
      <c r="C66" s="52" t="e">
        <f t="shared" ca="1" si="0"/>
        <v>#N/A</v>
      </c>
      <c r="D66" s="66"/>
      <c r="E66" s="65">
        <f t="shared" ca="1" si="13"/>
        <v>0.16025641025641024</v>
      </c>
      <c r="F66" s="55"/>
      <c r="G66" s="56" t="e">
        <f t="shared" ca="1" si="7"/>
        <v>#N/A</v>
      </c>
      <c r="H66" s="57" t="e">
        <f t="shared" ca="1" si="1"/>
        <v>#N/A</v>
      </c>
      <c r="I66" s="58" t="e">
        <f t="shared" ca="1" si="2"/>
        <v>#N/A</v>
      </c>
      <c r="J66" s="59" t="str">
        <f ca="1">IF(ISTEXT(VLOOKUP(A66,Table3[],5,FALSE)), VLOOKUP(A66,Table3[],5,FALSE),"")</f>
        <v/>
      </c>
      <c r="K66" s="68"/>
      <c r="L66" s="64" t="str">
        <f t="shared" ca="1" si="8"/>
        <v/>
      </c>
      <c r="M66" s="64" t="str">
        <f t="shared" ca="1" si="9"/>
        <v/>
      </c>
      <c r="N66" s="64" t="b">
        <f ca="1">IF(AND(N65="",M66=M64),N64,IF(AND(A66&lt;&gt;"",D66="",F66=""),IF(ISNA(C66),"",IF(L66=0,IF(M66&lt;&gt;M65,INT(MAX(N$5:N65))+1,INT(MAX(N$5:N65)))+0.5,IF(M66&lt;&gt;M65,INT(MAX(N$5:N65))+1,INT(MAX(N$5:N65)))))))</f>
        <v>0</v>
      </c>
      <c r="O66" s="62" t="str">
        <f t="shared" ca="1" si="10"/>
        <v/>
      </c>
      <c r="P66" s="62">
        <f t="shared" ca="1" si="11"/>
        <v>1</v>
      </c>
      <c r="Q66" s="62">
        <f t="shared" ca="1" si="12"/>
        <v>1</v>
      </c>
      <c r="R66" s="62" t="str">
        <f t="shared" ca="1" si="3"/>
        <v/>
      </c>
      <c r="S66" s="62" t="str">
        <f t="shared" ca="1" si="4"/>
        <v/>
      </c>
      <c r="T66" t="e">
        <f t="shared" ca="1" si="5"/>
        <v>#N/A</v>
      </c>
    </row>
    <row r="67" spans="1:20" ht="14.5" x14ac:dyDescent="0.35">
      <c r="A67" s="2" t="str">
        <f ca="1">CalcVisits!C83</f>
        <v/>
      </c>
      <c r="B67" s="21" t="str">
        <f ca="1">CalcVisits!J83</f>
        <v/>
      </c>
      <c r="C67" s="52" t="e">
        <f t="shared" ca="1" si="0"/>
        <v>#N/A</v>
      </c>
      <c r="D67" s="66"/>
      <c r="E67" s="65">
        <f t="shared" ca="1" si="13"/>
        <v>0.16025641025641024</v>
      </c>
      <c r="F67" s="55"/>
      <c r="G67" s="56" t="e">
        <f t="shared" ca="1" si="7"/>
        <v>#N/A</v>
      </c>
      <c r="H67" s="57" t="e">
        <f t="shared" ca="1" si="1"/>
        <v>#N/A</v>
      </c>
      <c r="I67" s="58" t="e">
        <f t="shared" ca="1" si="2"/>
        <v>#N/A</v>
      </c>
      <c r="J67" s="59" t="str">
        <f ca="1">IF(ISTEXT(VLOOKUP(A67,Table3[],5,FALSE)), VLOOKUP(A67,Table3[],5,FALSE),"")</f>
        <v/>
      </c>
      <c r="K67" s="68"/>
      <c r="L67" s="64" t="str">
        <f t="shared" ca="1" si="8"/>
        <v/>
      </c>
      <c r="M67" s="64" t="str">
        <f t="shared" ca="1" si="9"/>
        <v/>
      </c>
      <c r="N67" s="64" t="b">
        <f ca="1">IF(AND(N66="",M67=M65),N65,IF(AND(A67&lt;&gt;"",D67="",F67=""),IF(ISNA(C67),"",IF(L67=0,IF(M67&lt;&gt;M66,INT(MAX(N$5:N66))+1,INT(MAX(N$5:N66)))+0.5,IF(M67&lt;&gt;M66,INT(MAX(N$5:N66))+1,INT(MAX(N$5:N66)))))))</f>
        <v>0</v>
      </c>
      <c r="O67" s="62" t="str">
        <f t="shared" ca="1" si="10"/>
        <v/>
      </c>
      <c r="P67" s="62">
        <f t="shared" ca="1" si="11"/>
        <v>1</v>
      </c>
      <c r="Q67" s="62">
        <f t="shared" ca="1" si="12"/>
        <v>1</v>
      </c>
      <c r="R67" s="62" t="str">
        <f t="shared" ca="1" si="3"/>
        <v/>
      </c>
      <c r="S67" s="62" t="str">
        <f t="shared" ca="1" si="4"/>
        <v/>
      </c>
      <c r="T67" t="e">
        <f t="shared" ca="1" si="5"/>
        <v>#N/A</v>
      </c>
    </row>
    <row r="68" spans="1:20" ht="14.5" x14ac:dyDescent="0.35">
      <c r="A68" s="2" t="str">
        <f ca="1">CalcVisits!C84</f>
        <v/>
      </c>
      <c r="B68" s="21" t="str">
        <f ca="1">CalcVisits!J84</f>
        <v/>
      </c>
      <c r="C68" s="52" t="e">
        <f t="shared" ca="1" si="0"/>
        <v>#N/A</v>
      </c>
      <c r="D68" s="66"/>
      <c r="E68" s="65">
        <f t="shared" ca="1" si="13"/>
        <v>0.16025641025641024</v>
      </c>
      <c r="F68" s="55"/>
      <c r="G68" s="56" t="e">
        <f t="shared" ca="1" si="7"/>
        <v>#N/A</v>
      </c>
      <c r="H68" s="57" t="e">
        <f t="shared" ca="1" si="1"/>
        <v>#N/A</v>
      </c>
      <c r="I68" s="58" t="e">
        <f t="shared" ca="1" si="2"/>
        <v>#N/A</v>
      </c>
      <c r="J68" s="59" t="str">
        <f ca="1">IF(ISTEXT(VLOOKUP(A68,Table3[],5,FALSE)), VLOOKUP(A68,Table3[],5,FALSE),"")</f>
        <v/>
      </c>
      <c r="K68" s="68"/>
      <c r="L68" s="64" t="str">
        <f t="shared" ca="1" si="8"/>
        <v/>
      </c>
      <c r="M68" s="64" t="str">
        <f t="shared" ca="1" si="9"/>
        <v/>
      </c>
      <c r="N68" s="64" t="b">
        <f ca="1">IF(AND(N67="",M68=M66),N66,IF(AND(A68&lt;&gt;"",D68="",F68=""),IF(ISNA(C68),"",IF(L68=0,IF(M68&lt;&gt;M67,INT(MAX(N$5:N67))+1,INT(MAX(N$5:N67)))+0.5,IF(M68&lt;&gt;M67,INT(MAX(N$5:N67))+1,INT(MAX(N$5:N67)))))))</f>
        <v>0</v>
      </c>
      <c r="O68" s="62" t="str">
        <f t="shared" ca="1" si="10"/>
        <v/>
      </c>
      <c r="P68" s="62">
        <f t="shared" ca="1" si="11"/>
        <v>1</v>
      </c>
      <c r="Q68" s="62">
        <f t="shared" ca="1" si="12"/>
        <v>1</v>
      </c>
      <c r="R68" s="62" t="str">
        <f t="shared" ca="1" si="3"/>
        <v/>
      </c>
      <c r="S68" s="62" t="str">
        <f t="shared" ca="1" si="4"/>
        <v/>
      </c>
      <c r="T68" t="e">
        <f t="shared" ca="1" si="5"/>
        <v>#N/A</v>
      </c>
    </row>
    <row r="69" spans="1:20" ht="14.5" x14ac:dyDescent="0.35">
      <c r="A69" s="51"/>
      <c r="B69" s="67"/>
      <c r="C69" s="52" t="e">
        <f t="shared" si="0"/>
        <v>#N/A</v>
      </c>
      <c r="D69" s="66"/>
      <c r="E69" s="65">
        <f t="shared" ca="1" si="13"/>
        <v>0.16025641025641024</v>
      </c>
      <c r="F69" s="55"/>
      <c r="G69" s="56" t="e">
        <f t="shared" ca="1" si="7"/>
        <v>#N/A</v>
      </c>
      <c r="H69" s="57" t="e">
        <f t="shared" ca="1" si="1"/>
        <v>#N/A</v>
      </c>
      <c r="I69" s="58" t="e">
        <f t="shared" ca="1" si="2"/>
        <v>#N/A</v>
      </c>
      <c r="J69" s="59" t="str">
        <f>IF(ISTEXT(VLOOKUP(A69,Table3[],5,FALSE)), VLOOKUP(A69,Table3[],5,FALSE),"")</f>
        <v/>
      </c>
      <c r="K69" s="68"/>
      <c r="L69" s="64" t="str">
        <f t="shared" si="8"/>
        <v/>
      </c>
      <c r="M69" s="64" t="str">
        <f t="shared" si="9"/>
        <v/>
      </c>
      <c r="N69" s="64" t="b">
        <f ca="1">IF(AND(N68="",M69=M67),N67,IF(AND(A69&lt;&gt;"",D69="",F69=""),IF(ISNA(C69),"",IF(L69=0,IF(M69&lt;&gt;M68,INT(MAX(N$5:N68))+1,INT(MAX(N$5:N68)))+0.5,IF(M69&lt;&gt;M68,INT(MAX(N$5:N68))+1,INT(MAX(N$5:N68)))))))</f>
        <v>0</v>
      </c>
      <c r="O69" s="62" t="str">
        <f t="shared" ca="1" si="10"/>
        <v/>
      </c>
      <c r="P69" s="62">
        <f t="shared" si="11"/>
        <v>1</v>
      </c>
      <c r="Q69" s="62">
        <f t="shared" si="12"/>
        <v>1</v>
      </c>
      <c r="R69" s="62" t="str">
        <f t="shared" ca="1" si="3"/>
        <v/>
      </c>
      <c r="S69" s="62" t="str">
        <f t="shared" ca="1" si="4"/>
        <v/>
      </c>
      <c r="T69" t="e">
        <f t="shared" si="5"/>
        <v>#N/A</v>
      </c>
    </row>
    <row r="70" spans="1:20" ht="14.5" x14ac:dyDescent="0.35">
      <c r="A70" s="51"/>
      <c r="B70" s="67"/>
      <c r="C70" s="52" t="e">
        <f t="shared" ref="C70:C92" si="14">IF(OR($A70="",$B70=""),NA(),$B70)</f>
        <v>#N/A</v>
      </c>
      <c r="D70" s="66"/>
      <c r="E70" s="65">
        <f t="shared" ca="1" si="13"/>
        <v>0.16025641025641024</v>
      </c>
      <c r="F70" s="55"/>
      <c r="G70" s="56" t="e">
        <f t="shared" ca="1" si="7"/>
        <v>#N/A</v>
      </c>
      <c r="H70" s="57" t="e">
        <f t="shared" ref="H70:H92" si="15">IF(R70=C70,R70,IF(S70=C70,S70,#N/A))</f>
        <v>#N/A</v>
      </c>
      <c r="I70" s="58" t="e">
        <f t="shared" ref="I70:I104" ca="1" si="16">IF(AND(D70="",F70="",OR(ISNUMBER(G69),ISNUMBER(G71))),IF(L70=0,C70,#N/A),#N/A)</f>
        <v>#N/A</v>
      </c>
      <c r="J70" s="59" t="str">
        <f>IF(ISTEXT(VLOOKUP(A70,Table3[],5,FALSE)), VLOOKUP(A70,Table3[],5,FALSE),"")</f>
        <v/>
      </c>
      <c r="K70" s="68"/>
      <c r="L70" s="64" t="str">
        <f t="shared" si="8"/>
        <v/>
      </c>
      <c r="M70" s="64" t="str">
        <f t="shared" si="9"/>
        <v/>
      </c>
      <c r="N70" s="64" t="b">
        <f ca="1">IF(AND(N69="",M70=M68),N68,IF(AND(A70&lt;&gt;"",D70="",F70=""),IF(ISNA(C70),"",IF(L70=0,IF(M70&lt;&gt;M69,INT(MAX(N$5:N69))+1,INT(MAX(N$5:N69)))+0.5,IF(M70&lt;&gt;M69,INT(MAX(N$5:N69))+1,INT(MAX(N$5:N69)))))))</f>
        <v>0</v>
      </c>
      <c r="O70" s="62" t="str">
        <f t="shared" ca="1" si="10"/>
        <v/>
      </c>
      <c r="P70" s="62">
        <f t="shared" si="11"/>
        <v>1</v>
      </c>
      <c r="Q70" s="62">
        <f t="shared" si="12"/>
        <v>1</v>
      </c>
      <c r="R70" s="62" t="str">
        <f t="shared" ref="R70:R92" si="17">IFERROR(IF(AND(P71=1,P70=P69),"",IF(AND(P70=P69,OR(P70=P71,P71=""),R71=""),"",IF(P70="","",IF(P70&gt;=5,C70,IF(AND(R71=C71,P71&gt;1),C70,""))))),"")</f>
        <v/>
      </c>
      <c r="S70" s="62" t="str">
        <f t="shared" ref="S70:S92" si="18">IFERROR(IF(AND(Q71=1,Q70=Q69),"",IF(AND(Q70=Q69,OR(Q70=Q71,Q71=""),S71=""),"",IF(Q70="","",IF(Q70&gt;=5,C70,IF(AND(S71=C71,Q71&gt;1),C70,""))))),"")</f>
        <v/>
      </c>
      <c r="T70" t="e">
        <f t="shared" ref="T70:T92" si="19">IF(J70&lt;&gt;"",B70,NA())</f>
        <v>#N/A</v>
      </c>
    </row>
    <row r="71" spans="1:20" ht="14.5" x14ac:dyDescent="0.35">
      <c r="A71" s="51"/>
      <c r="B71" s="67"/>
      <c r="C71" s="52" t="e">
        <f t="shared" si="14"/>
        <v>#N/A</v>
      </c>
      <c r="D71" s="66"/>
      <c r="E71" s="65">
        <f t="shared" ca="1" si="13"/>
        <v>0.16025641025641024</v>
      </c>
      <c r="F71" s="55"/>
      <c r="G71" s="56" t="e">
        <f t="shared" ref="G71:G92" ca="1" si="20">IF(OR(E71=0,L71=0),#N/A,IF(C71&lt;&gt;E71,IF(O71=C71,O71,#N/A),#N/A))</f>
        <v>#N/A</v>
      </c>
      <c r="H71" s="57" t="e">
        <f t="shared" si="15"/>
        <v>#N/A</v>
      </c>
      <c r="I71" s="58" t="e">
        <f t="shared" ca="1" si="16"/>
        <v>#N/A</v>
      </c>
      <c r="J71" s="59" t="str">
        <f>IF(ISTEXT(VLOOKUP(A71,Table3[],5,FALSE)), VLOOKUP(A71,Table3[],5,FALSE),"")</f>
        <v/>
      </c>
      <c r="K71" s="68"/>
      <c r="L71" s="64" t="str">
        <f t="shared" ref="L71:L92" si="21">IF(ISNA(C71),"",IF(AND(D71="",F71=""),IF(C71&lt;(E71-(E71/99)),-1,IF(C71&gt;(E71+(E71/99)),1,0))))</f>
        <v/>
      </c>
      <c r="M71" s="64" t="str">
        <f t="shared" ref="M71:M92" si="22">IF(L71&lt;&gt;0,L71, M70)</f>
        <v/>
      </c>
      <c r="N71" s="64" t="b">
        <f ca="1">IF(AND(N70="",M71=M69),N69,IF(AND(A71&lt;&gt;"",D71="",F71=""),IF(ISNA(C71),"",IF(L71=0,IF(M71&lt;&gt;M70,INT(MAX(N$5:N70))+1,INT(MAX(N$5:N70)))+0.5,IF(M71&lt;&gt;M70,INT(MAX(N$5:N70))+1,INT(MAX(N$5:N70)))))))</f>
        <v>0</v>
      </c>
      <c r="O71" s="62" t="str">
        <f t="shared" ref="O71:O92" ca="1" si="23">IF(ISNA(N71),"",IF(AND(D71="",F71=""),IFERROR(IF(COUNTIF($N$5:$N$92,INT(N71))&gt;=6,C71,NA()),""),""))</f>
        <v/>
      </c>
      <c r="P71" s="62">
        <f t="shared" ref="P71:P92" si="24">IFERROR(IF(C71="","",IF(C71&gt;C70,P70+1,IF(C71=C70,P70,IF(C71&lt;C70,1,"")))),1)</f>
        <v>1</v>
      </c>
      <c r="Q71" s="62">
        <f t="shared" ref="Q71:Q92" si="25">IFERROR(IF(C71="","",IF(C71&lt;C70,Q70+1,IF(C71=C70,Q70,IF(C71&gt;C70,1,"")))),1)</f>
        <v>1</v>
      </c>
      <c r="R71" s="62" t="str">
        <f t="shared" si="17"/>
        <v/>
      </c>
      <c r="S71" s="62" t="str">
        <f t="shared" si="18"/>
        <v/>
      </c>
      <c r="T71" t="e">
        <f t="shared" si="19"/>
        <v>#N/A</v>
      </c>
    </row>
    <row r="72" spans="1:20" ht="14.5" x14ac:dyDescent="0.35">
      <c r="A72" s="51"/>
      <c r="B72" s="67"/>
      <c r="C72" s="52" t="e">
        <f t="shared" si="14"/>
        <v>#N/A</v>
      </c>
      <c r="D72" s="66"/>
      <c r="E72" s="65">
        <f t="shared" ca="1" si="13"/>
        <v>0.16025641025641024</v>
      </c>
      <c r="F72" s="55"/>
      <c r="G72" s="56" t="e">
        <f t="shared" ca="1" si="20"/>
        <v>#N/A</v>
      </c>
      <c r="H72" s="57" t="e">
        <f t="shared" si="15"/>
        <v>#N/A</v>
      </c>
      <c r="I72" s="58" t="e">
        <f t="shared" ca="1" si="16"/>
        <v>#N/A</v>
      </c>
      <c r="J72" s="59" t="str">
        <f>IF(ISTEXT(VLOOKUP(A72,Table3[],5,FALSE)), VLOOKUP(A72,Table3[],5,FALSE),"")</f>
        <v/>
      </c>
      <c r="K72" s="68"/>
      <c r="L72" s="64" t="str">
        <f t="shared" si="21"/>
        <v/>
      </c>
      <c r="M72" s="64" t="str">
        <f t="shared" si="22"/>
        <v/>
      </c>
      <c r="N72" s="64" t="b">
        <f ca="1">IF(AND(N71="",M72=M70),N70,IF(AND(A72&lt;&gt;"",D72="",F72=""),IF(ISNA(C72),"",IF(L72=0,IF(M72&lt;&gt;M71,INT(MAX(N$5:N71))+1,INT(MAX(N$5:N71)))+0.5,IF(M72&lt;&gt;M71,INT(MAX(N$5:N71))+1,INT(MAX(N$5:N71)))))))</f>
        <v>0</v>
      </c>
      <c r="O72" s="62" t="str">
        <f t="shared" ca="1" si="23"/>
        <v/>
      </c>
      <c r="P72" s="62">
        <f t="shared" si="24"/>
        <v>1</v>
      </c>
      <c r="Q72" s="62">
        <f t="shared" si="25"/>
        <v>1</v>
      </c>
      <c r="R72" s="62" t="str">
        <f t="shared" si="17"/>
        <v/>
      </c>
      <c r="S72" s="62" t="str">
        <f t="shared" si="18"/>
        <v/>
      </c>
      <c r="T72" t="e">
        <f t="shared" si="19"/>
        <v>#N/A</v>
      </c>
    </row>
    <row r="73" spans="1:20" ht="14.5" x14ac:dyDescent="0.35">
      <c r="A73" s="51"/>
      <c r="B73" s="67"/>
      <c r="C73" s="52" t="e">
        <f t="shared" si="14"/>
        <v>#N/A</v>
      </c>
      <c r="D73" s="66"/>
      <c r="E73" s="65">
        <f t="shared" ca="1" si="13"/>
        <v>0.16025641025641024</v>
      </c>
      <c r="F73" s="55"/>
      <c r="G73" s="56" t="e">
        <f t="shared" ca="1" si="20"/>
        <v>#N/A</v>
      </c>
      <c r="H73" s="57" t="e">
        <f t="shared" si="15"/>
        <v>#N/A</v>
      </c>
      <c r="I73" s="58" t="e">
        <f t="shared" ca="1" si="16"/>
        <v>#N/A</v>
      </c>
      <c r="J73" s="59" t="str">
        <f>IF(ISTEXT(VLOOKUP(A73,Table3[],5,FALSE)), VLOOKUP(A73,Table3[],5,FALSE),"")</f>
        <v/>
      </c>
      <c r="K73" s="68"/>
      <c r="L73" s="64" t="str">
        <f t="shared" si="21"/>
        <v/>
      </c>
      <c r="M73" s="64" t="str">
        <f t="shared" si="22"/>
        <v/>
      </c>
      <c r="N73" s="64" t="b">
        <f ca="1">IF(AND(N72="",M73=M71),N71,IF(AND(A73&lt;&gt;"",D73="",F73=""),IF(ISNA(C73),"",IF(L73=0,IF(M73&lt;&gt;M72,INT(MAX(N$5:N72))+1,INT(MAX(N$5:N72)))+0.5,IF(M73&lt;&gt;M72,INT(MAX(N$5:N72))+1,INT(MAX(N$5:N72)))))))</f>
        <v>0</v>
      </c>
      <c r="O73" s="62" t="str">
        <f t="shared" ca="1" si="23"/>
        <v/>
      </c>
      <c r="P73" s="62">
        <f t="shared" si="24"/>
        <v>1</v>
      </c>
      <c r="Q73" s="62">
        <f t="shared" si="25"/>
        <v>1</v>
      </c>
      <c r="R73" s="62" t="str">
        <f t="shared" si="17"/>
        <v/>
      </c>
      <c r="S73" s="62" t="str">
        <f t="shared" si="18"/>
        <v/>
      </c>
      <c r="T73" t="e">
        <f t="shared" si="19"/>
        <v>#N/A</v>
      </c>
    </row>
    <row r="74" spans="1:20" ht="14.5" x14ac:dyDescent="0.35">
      <c r="A74" s="51"/>
      <c r="B74" s="67"/>
      <c r="C74" s="52" t="e">
        <f t="shared" si="14"/>
        <v>#N/A</v>
      </c>
      <c r="D74" s="66"/>
      <c r="E74" s="65">
        <f t="shared" ca="1" si="13"/>
        <v>0.16025641025641024</v>
      </c>
      <c r="F74" s="55"/>
      <c r="G74" s="56" t="e">
        <f t="shared" ca="1" si="20"/>
        <v>#N/A</v>
      </c>
      <c r="H74" s="57" t="e">
        <f t="shared" si="15"/>
        <v>#N/A</v>
      </c>
      <c r="I74" s="58" t="e">
        <f t="shared" ca="1" si="16"/>
        <v>#N/A</v>
      </c>
      <c r="J74" s="59" t="str">
        <f>IF(ISTEXT(VLOOKUP(A74,Table3[],5,FALSE)), VLOOKUP(A74,Table3[],5,FALSE),"")</f>
        <v/>
      </c>
      <c r="K74" s="68"/>
      <c r="L74" s="64" t="str">
        <f t="shared" si="21"/>
        <v/>
      </c>
      <c r="M74" s="64" t="str">
        <f t="shared" si="22"/>
        <v/>
      </c>
      <c r="N74" s="64" t="b">
        <f ca="1">IF(AND(N73="",M74=M72),N72,IF(AND(A74&lt;&gt;"",D74="",F74=""),IF(ISNA(C74),"",IF(L74=0,IF(M74&lt;&gt;M73,INT(MAX(N$5:N73))+1,INT(MAX(N$5:N73)))+0.5,IF(M74&lt;&gt;M73,INT(MAX(N$5:N73))+1,INT(MAX(N$5:N73)))))))</f>
        <v>0</v>
      </c>
      <c r="O74" s="62" t="str">
        <f t="shared" ca="1" si="23"/>
        <v/>
      </c>
      <c r="P74" s="62">
        <f t="shared" si="24"/>
        <v>1</v>
      </c>
      <c r="Q74" s="62">
        <f t="shared" si="25"/>
        <v>1</v>
      </c>
      <c r="R74" s="62" t="str">
        <f t="shared" si="17"/>
        <v/>
      </c>
      <c r="S74" s="62" t="str">
        <f t="shared" si="18"/>
        <v/>
      </c>
      <c r="T74" t="e">
        <f t="shared" si="19"/>
        <v>#N/A</v>
      </c>
    </row>
    <row r="75" spans="1:20" ht="14.5" x14ac:dyDescent="0.35">
      <c r="A75" s="51"/>
      <c r="B75" s="67"/>
      <c r="C75" s="52" t="e">
        <f t="shared" si="14"/>
        <v>#N/A</v>
      </c>
      <c r="D75" s="66"/>
      <c r="E75" s="65">
        <f t="shared" ca="1" si="13"/>
        <v>0.16025641025641024</v>
      </c>
      <c r="F75" s="55"/>
      <c r="G75" s="56" t="e">
        <f t="shared" ca="1" si="20"/>
        <v>#N/A</v>
      </c>
      <c r="H75" s="57" t="e">
        <f t="shared" si="15"/>
        <v>#N/A</v>
      </c>
      <c r="I75" s="58" t="e">
        <f t="shared" ca="1" si="16"/>
        <v>#N/A</v>
      </c>
      <c r="J75" s="59" t="str">
        <f>IF(ISTEXT(VLOOKUP(A75,Table3[],5,FALSE)), VLOOKUP(A75,Table3[],5,FALSE),"")</f>
        <v/>
      </c>
      <c r="K75" s="68"/>
      <c r="L75" s="64" t="str">
        <f t="shared" si="21"/>
        <v/>
      </c>
      <c r="M75" s="64" t="str">
        <f t="shared" si="22"/>
        <v/>
      </c>
      <c r="N75" s="64" t="b">
        <f ca="1">IF(AND(N74="",M75=M73),N73,IF(AND(A75&lt;&gt;"",D75="",F75=""),IF(ISNA(C75),"",IF(L75=0,IF(M75&lt;&gt;M74,INT(MAX(N$5:N74))+1,INT(MAX(N$5:N74)))+0.5,IF(M75&lt;&gt;M74,INT(MAX(N$5:N74))+1,INT(MAX(N$5:N74)))))))</f>
        <v>0</v>
      </c>
      <c r="O75" s="62" t="str">
        <f t="shared" ca="1" si="23"/>
        <v/>
      </c>
      <c r="P75" s="62">
        <f t="shared" si="24"/>
        <v>1</v>
      </c>
      <c r="Q75" s="62">
        <f t="shared" si="25"/>
        <v>1</v>
      </c>
      <c r="R75" s="62" t="str">
        <f t="shared" si="17"/>
        <v/>
      </c>
      <c r="S75" s="62" t="str">
        <f t="shared" si="18"/>
        <v/>
      </c>
      <c r="T75" t="e">
        <f t="shared" si="19"/>
        <v>#N/A</v>
      </c>
    </row>
    <row r="76" spans="1:20" ht="14.5" x14ac:dyDescent="0.35">
      <c r="A76" s="51"/>
      <c r="B76" s="67"/>
      <c r="C76" s="52" t="e">
        <f t="shared" si="14"/>
        <v>#N/A</v>
      </c>
      <c r="D76" s="66"/>
      <c r="E76" s="65">
        <f t="shared" ca="1" si="13"/>
        <v>0.16025641025641024</v>
      </c>
      <c r="F76" s="55"/>
      <c r="G76" s="56" t="e">
        <f t="shared" ca="1" si="20"/>
        <v>#N/A</v>
      </c>
      <c r="H76" s="57" t="e">
        <f t="shared" si="15"/>
        <v>#N/A</v>
      </c>
      <c r="I76" s="58" t="e">
        <f t="shared" ca="1" si="16"/>
        <v>#N/A</v>
      </c>
      <c r="J76" s="59" t="str">
        <f>IF(ISTEXT(VLOOKUP(A76,Table3[],5,FALSE)), VLOOKUP(A76,Table3[],5,FALSE),"")</f>
        <v/>
      </c>
      <c r="K76" s="68"/>
      <c r="L76" s="64" t="str">
        <f t="shared" si="21"/>
        <v/>
      </c>
      <c r="M76" s="64" t="str">
        <f t="shared" si="22"/>
        <v/>
      </c>
      <c r="N76" s="64" t="b">
        <f ca="1">IF(AND(N75="",M76=M74),N74,IF(AND(A76&lt;&gt;"",D76="",F76=""),IF(ISNA(C76),"",IF(L76=0,IF(M76&lt;&gt;M75,INT(MAX(N$5:N75))+1,INT(MAX(N$5:N75)))+0.5,IF(M76&lt;&gt;M75,INT(MAX(N$5:N75))+1,INT(MAX(N$5:N75)))))))</f>
        <v>0</v>
      </c>
      <c r="O76" s="62" t="str">
        <f t="shared" ca="1" si="23"/>
        <v/>
      </c>
      <c r="P76" s="62">
        <f t="shared" si="24"/>
        <v>1</v>
      </c>
      <c r="Q76" s="62">
        <f t="shared" si="25"/>
        <v>1</v>
      </c>
      <c r="R76" s="62" t="str">
        <f t="shared" si="17"/>
        <v/>
      </c>
      <c r="S76" s="62" t="str">
        <f t="shared" si="18"/>
        <v/>
      </c>
      <c r="T76" t="e">
        <f t="shared" si="19"/>
        <v>#N/A</v>
      </c>
    </row>
    <row r="77" spans="1:20" ht="14.5" x14ac:dyDescent="0.35">
      <c r="A77" s="51"/>
      <c r="B77" s="67"/>
      <c r="C77" s="52" t="e">
        <f t="shared" si="14"/>
        <v>#N/A</v>
      </c>
      <c r="D77" s="66"/>
      <c r="E77" s="65">
        <f t="shared" ca="1" si="13"/>
        <v>0.16025641025641024</v>
      </c>
      <c r="F77" s="55"/>
      <c r="G77" s="56" t="e">
        <f t="shared" ca="1" si="20"/>
        <v>#N/A</v>
      </c>
      <c r="H77" s="57" t="e">
        <f t="shared" si="15"/>
        <v>#N/A</v>
      </c>
      <c r="I77" s="58" t="e">
        <f t="shared" ca="1" si="16"/>
        <v>#N/A</v>
      </c>
      <c r="J77" s="59" t="str">
        <f>IF(ISTEXT(VLOOKUP(A77,Table3[],5,FALSE)), VLOOKUP(A77,Table3[],5,FALSE),"")</f>
        <v/>
      </c>
      <c r="K77" s="68"/>
      <c r="L77" s="64" t="str">
        <f t="shared" si="21"/>
        <v/>
      </c>
      <c r="M77" s="64" t="str">
        <f t="shared" si="22"/>
        <v/>
      </c>
      <c r="N77" s="64" t="b">
        <f ca="1">IF(AND(N76="",M77=M75),N75,IF(AND(A77&lt;&gt;"",D77="",F77=""),IF(ISNA(C77),"",IF(L77=0,IF(M77&lt;&gt;M76,INT(MAX(N$5:N76))+1,INT(MAX(N$5:N76)))+0.5,IF(M77&lt;&gt;M76,INT(MAX(N$5:N76))+1,INT(MAX(N$5:N76)))))))</f>
        <v>0</v>
      </c>
      <c r="O77" s="62" t="str">
        <f t="shared" ca="1" si="23"/>
        <v/>
      </c>
      <c r="P77" s="62">
        <f t="shared" si="24"/>
        <v>1</v>
      </c>
      <c r="Q77" s="62">
        <f t="shared" si="25"/>
        <v>1</v>
      </c>
      <c r="R77" s="62" t="str">
        <f t="shared" si="17"/>
        <v/>
      </c>
      <c r="S77" s="62" t="str">
        <f t="shared" si="18"/>
        <v/>
      </c>
      <c r="T77" t="e">
        <f t="shared" si="19"/>
        <v>#N/A</v>
      </c>
    </row>
    <row r="78" spans="1:20" ht="14.5" x14ac:dyDescent="0.35">
      <c r="A78" s="51"/>
      <c r="B78" s="67"/>
      <c r="C78" s="52" t="e">
        <f t="shared" si="14"/>
        <v>#N/A</v>
      </c>
      <c r="D78" s="66"/>
      <c r="E78" s="65">
        <f t="shared" ca="1" si="13"/>
        <v>0.16025641025641024</v>
      </c>
      <c r="F78" s="55"/>
      <c r="G78" s="56" t="e">
        <f t="shared" ca="1" si="20"/>
        <v>#N/A</v>
      </c>
      <c r="H78" s="57" t="e">
        <f t="shared" si="15"/>
        <v>#N/A</v>
      </c>
      <c r="I78" s="58" t="e">
        <f t="shared" ca="1" si="16"/>
        <v>#N/A</v>
      </c>
      <c r="J78" s="59" t="str">
        <f>IF(ISTEXT(VLOOKUP(A78,Table3[],5,FALSE)), VLOOKUP(A78,Table3[],5,FALSE),"")</f>
        <v/>
      </c>
      <c r="K78" s="68"/>
      <c r="L78" s="64" t="str">
        <f t="shared" si="21"/>
        <v/>
      </c>
      <c r="M78" s="64" t="str">
        <f t="shared" si="22"/>
        <v/>
      </c>
      <c r="N78" s="64" t="b">
        <f ca="1">IF(AND(N77="",M78=M76),N76,IF(AND(A78&lt;&gt;"",D78="",F78=""),IF(ISNA(C78),"",IF(L78=0,IF(M78&lt;&gt;M77,INT(MAX(N$5:N77))+1,INT(MAX(N$5:N77)))+0.5,IF(M78&lt;&gt;M77,INT(MAX(N$5:N77))+1,INT(MAX(N$5:N77)))))))</f>
        <v>0</v>
      </c>
      <c r="O78" s="62" t="str">
        <f t="shared" ca="1" si="23"/>
        <v/>
      </c>
      <c r="P78" s="62">
        <f t="shared" si="24"/>
        <v>1</v>
      </c>
      <c r="Q78" s="62">
        <f t="shared" si="25"/>
        <v>1</v>
      </c>
      <c r="R78" s="62" t="str">
        <f t="shared" si="17"/>
        <v/>
      </c>
      <c r="S78" s="62" t="str">
        <f t="shared" si="18"/>
        <v/>
      </c>
      <c r="T78" t="e">
        <f t="shared" si="19"/>
        <v>#N/A</v>
      </c>
    </row>
    <row r="79" spans="1:20" ht="14.5" x14ac:dyDescent="0.35">
      <c r="A79" s="51"/>
      <c r="B79" s="67"/>
      <c r="C79" s="52" t="e">
        <f t="shared" si="14"/>
        <v>#N/A</v>
      </c>
      <c r="D79" s="66"/>
      <c r="E79" s="65">
        <f t="shared" ca="1" si="13"/>
        <v>0.16025641025641024</v>
      </c>
      <c r="F79" s="55"/>
      <c r="G79" s="56" t="e">
        <f t="shared" ca="1" si="20"/>
        <v>#N/A</v>
      </c>
      <c r="H79" s="57" t="e">
        <f t="shared" si="15"/>
        <v>#N/A</v>
      </c>
      <c r="I79" s="58" t="e">
        <f t="shared" ca="1" si="16"/>
        <v>#N/A</v>
      </c>
      <c r="J79" s="59" t="str">
        <f>IF(ISTEXT(VLOOKUP(A79,Table3[],5,FALSE)), VLOOKUP(A79,Table3[],5,FALSE),"")</f>
        <v/>
      </c>
      <c r="K79" s="68"/>
      <c r="L79" s="64" t="str">
        <f t="shared" si="21"/>
        <v/>
      </c>
      <c r="M79" s="64" t="str">
        <f t="shared" si="22"/>
        <v/>
      </c>
      <c r="N79" s="64" t="b">
        <f ca="1">IF(AND(N78="",M79=M77),N77,IF(AND(A79&lt;&gt;"",D79="",F79=""),IF(ISNA(C79),"",IF(L79=0,IF(M79&lt;&gt;M78,INT(MAX(N$5:N78))+1,INT(MAX(N$5:N78)))+0.5,IF(M79&lt;&gt;M78,INT(MAX(N$5:N78))+1,INT(MAX(N$5:N78)))))))</f>
        <v>0</v>
      </c>
      <c r="O79" s="62" t="str">
        <f t="shared" ca="1" si="23"/>
        <v/>
      </c>
      <c r="P79" s="62">
        <f t="shared" si="24"/>
        <v>1</v>
      </c>
      <c r="Q79" s="62">
        <f t="shared" si="25"/>
        <v>1</v>
      </c>
      <c r="R79" s="62" t="str">
        <f t="shared" si="17"/>
        <v/>
      </c>
      <c r="S79" s="62" t="str">
        <f t="shared" si="18"/>
        <v/>
      </c>
      <c r="T79" t="e">
        <f t="shared" si="19"/>
        <v>#N/A</v>
      </c>
    </row>
    <row r="80" spans="1:20" ht="14.5" x14ac:dyDescent="0.35">
      <c r="A80" s="51"/>
      <c r="B80" s="67"/>
      <c r="C80" s="52" t="e">
        <f t="shared" si="14"/>
        <v>#N/A</v>
      </c>
      <c r="D80" s="66"/>
      <c r="E80" s="65">
        <f t="shared" ca="1" si="13"/>
        <v>0.16025641025641024</v>
      </c>
      <c r="F80" s="55"/>
      <c r="G80" s="56" t="e">
        <f t="shared" ca="1" si="20"/>
        <v>#N/A</v>
      </c>
      <c r="H80" s="57" t="e">
        <f t="shared" si="15"/>
        <v>#N/A</v>
      </c>
      <c r="I80" s="58" t="e">
        <f t="shared" ca="1" si="16"/>
        <v>#N/A</v>
      </c>
      <c r="J80" s="59" t="str">
        <f>IF(ISTEXT(VLOOKUP(A80,Table3[],5,FALSE)), VLOOKUP(A80,Table3[],5,FALSE),"")</f>
        <v/>
      </c>
      <c r="K80" s="68"/>
      <c r="L80" s="64" t="str">
        <f t="shared" si="21"/>
        <v/>
      </c>
      <c r="M80" s="64" t="str">
        <f t="shared" si="22"/>
        <v/>
      </c>
      <c r="N80" s="64" t="b">
        <f ca="1">IF(AND(N79="",M80=M78),N78,IF(AND(A80&lt;&gt;"",D80="",F80=""),IF(ISNA(C80),"",IF(L80=0,IF(M80&lt;&gt;M79,INT(MAX(N$5:N79))+1,INT(MAX(N$5:N79)))+0.5,IF(M80&lt;&gt;M79,INT(MAX(N$5:N79))+1,INT(MAX(N$5:N79)))))))</f>
        <v>0</v>
      </c>
      <c r="O80" s="62" t="str">
        <f t="shared" ca="1" si="23"/>
        <v/>
      </c>
      <c r="P80" s="62">
        <f t="shared" si="24"/>
        <v>1</v>
      </c>
      <c r="Q80" s="62">
        <f t="shared" si="25"/>
        <v>1</v>
      </c>
      <c r="R80" s="62" t="str">
        <f t="shared" si="17"/>
        <v/>
      </c>
      <c r="S80" s="62" t="str">
        <f t="shared" si="18"/>
        <v/>
      </c>
      <c r="T80" t="e">
        <f t="shared" si="19"/>
        <v>#N/A</v>
      </c>
    </row>
    <row r="81" spans="1:21" ht="14.5" x14ac:dyDescent="0.35">
      <c r="A81" s="51"/>
      <c r="B81" s="67"/>
      <c r="C81" s="52" t="e">
        <f t="shared" si="14"/>
        <v>#N/A</v>
      </c>
      <c r="D81" s="66"/>
      <c r="E81" s="65">
        <f t="shared" ca="1" si="13"/>
        <v>0.16025641025641024</v>
      </c>
      <c r="F81" s="55"/>
      <c r="G81" s="56" t="e">
        <f t="shared" ca="1" si="20"/>
        <v>#N/A</v>
      </c>
      <c r="H81" s="57" t="e">
        <f t="shared" si="15"/>
        <v>#N/A</v>
      </c>
      <c r="I81" s="58" t="e">
        <f t="shared" ca="1" si="16"/>
        <v>#N/A</v>
      </c>
      <c r="J81" s="59" t="str">
        <f>IF(ISTEXT(VLOOKUP(A81,Table3[],5,FALSE)), VLOOKUP(A81,Table3[],5,FALSE),"")</f>
        <v/>
      </c>
      <c r="K81" s="68"/>
      <c r="L81" s="64" t="str">
        <f t="shared" si="21"/>
        <v/>
      </c>
      <c r="M81" s="64" t="str">
        <f t="shared" si="22"/>
        <v/>
      </c>
      <c r="N81" s="64" t="b">
        <f ca="1">IF(AND(N80="",M81=M79),N79,IF(AND(A81&lt;&gt;"",D81="",F81=""),IF(ISNA(C81),"",IF(L81=0,IF(M81&lt;&gt;M80,INT(MAX(N$5:N80))+1,INT(MAX(N$5:N80)))+0.5,IF(M81&lt;&gt;M80,INT(MAX(N$5:N80))+1,INT(MAX(N$5:N80)))))))</f>
        <v>0</v>
      </c>
      <c r="O81" s="62" t="str">
        <f t="shared" ca="1" si="23"/>
        <v/>
      </c>
      <c r="P81" s="62">
        <f t="shared" si="24"/>
        <v>1</v>
      </c>
      <c r="Q81" s="62">
        <f t="shared" si="25"/>
        <v>1</v>
      </c>
      <c r="R81" s="62" t="str">
        <f t="shared" si="17"/>
        <v/>
      </c>
      <c r="S81" s="62" t="str">
        <f t="shared" si="18"/>
        <v/>
      </c>
      <c r="T81" t="e">
        <f t="shared" si="19"/>
        <v>#N/A</v>
      </c>
    </row>
    <row r="82" spans="1:21" ht="14.5" x14ac:dyDescent="0.35">
      <c r="A82" s="51"/>
      <c r="B82" s="67"/>
      <c r="C82" s="52" t="e">
        <f t="shared" si="14"/>
        <v>#N/A</v>
      </c>
      <c r="D82" s="66"/>
      <c r="E82" s="65">
        <f t="shared" ca="1" si="13"/>
        <v>0.16025641025641024</v>
      </c>
      <c r="F82" s="55"/>
      <c r="G82" s="56" t="e">
        <f t="shared" ca="1" si="20"/>
        <v>#N/A</v>
      </c>
      <c r="H82" s="57" t="e">
        <f t="shared" si="15"/>
        <v>#N/A</v>
      </c>
      <c r="I82" s="58" t="e">
        <f t="shared" ca="1" si="16"/>
        <v>#N/A</v>
      </c>
      <c r="J82" s="59" t="str">
        <f>IF(ISTEXT(VLOOKUP(A82,Table3[],5,FALSE)), VLOOKUP(A82,Table3[],5,FALSE),"")</f>
        <v/>
      </c>
      <c r="K82" s="68"/>
      <c r="L82" s="64" t="str">
        <f t="shared" si="21"/>
        <v/>
      </c>
      <c r="M82" s="64" t="str">
        <f t="shared" si="22"/>
        <v/>
      </c>
      <c r="N82" s="64" t="b">
        <f ca="1">IF(AND(N81="",M82=M80),N80,IF(AND(A82&lt;&gt;"",D82="",F82=""),IF(ISNA(C82),"",IF(L82=0,IF(M82&lt;&gt;M81,INT(MAX(N$5:N81))+1,INT(MAX(N$5:N81)))+0.5,IF(M82&lt;&gt;M81,INT(MAX(N$5:N81))+1,INT(MAX(N$5:N81)))))))</f>
        <v>0</v>
      </c>
      <c r="O82" s="62" t="str">
        <f t="shared" ca="1" si="23"/>
        <v/>
      </c>
      <c r="P82" s="62">
        <f t="shared" si="24"/>
        <v>1</v>
      </c>
      <c r="Q82" s="62">
        <f t="shared" si="25"/>
        <v>1</v>
      </c>
      <c r="R82" s="62" t="str">
        <f t="shared" si="17"/>
        <v/>
      </c>
      <c r="S82" s="62" t="str">
        <f t="shared" si="18"/>
        <v/>
      </c>
      <c r="T82" t="e">
        <f t="shared" si="19"/>
        <v>#N/A</v>
      </c>
    </row>
    <row r="83" spans="1:21" ht="14.5" x14ac:dyDescent="0.35">
      <c r="A83" s="51"/>
      <c r="B83" s="67"/>
      <c r="C83" s="52" t="e">
        <f t="shared" si="14"/>
        <v>#N/A</v>
      </c>
      <c r="D83" s="66"/>
      <c r="E83" s="65">
        <f t="shared" ca="1" si="13"/>
        <v>0.16025641025641024</v>
      </c>
      <c r="F83" s="55"/>
      <c r="G83" s="56" t="e">
        <f t="shared" ca="1" si="20"/>
        <v>#N/A</v>
      </c>
      <c r="H83" s="57" t="e">
        <f t="shared" si="15"/>
        <v>#N/A</v>
      </c>
      <c r="I83" s="58" t="e">
        <f t="shared" ca="1" si="16"/>
        <v>#N/A</v>
      </c>
      <c r="J83" s="59" t="str">
        <f>IF(ISTEXT(VLOOKUP(A83,Table3[],5,FALSE)), VLOOKUP(A83,Table3[],5,FALSE),"")</f>
        <v/>
      </c>
      <c r="K83" s="68"/>
      <c r="L83" s="64" t="str">
        <f t="shared" si="21"/>
        <v/>
      </c>
      <c r="M83" s="64" t="str">
        <f t="shared" si="22"/>
        <v/>
      </c>
      <c r="N83" s="64" t="b">
        <f ca="1">IF(AND(N82="",M83=M81),N81,IF(AND(A83&lt;&gt;"",D83="",F83=""),IF(ISNA(C83),"",IF(L83=0,IF(M83&lt;&gt;M82,INT(MAX(N$5:N82))+1,INT(MAX(N$5:N82)))+0.5,IF(M83&lt;&gt;M82,INT(MAX(N$5:N82))+1,INT(MAX(N$5:N82)))))))</f>
        <v>0</v>
      </c>
      <c r="O83" s="62" t="str">
        <f t="shared" ca="1" si="23"/>
        <v/>
      </c>
      <c r="P83" s="62">
        <f t="shared" si="24"/>
        <v>1</v>
      </c>
      <c r="Q83" s="62">
        <f t="shared" si="25"/>
        <v>1</v>
      </c>
      <c r="R83" s="62" t="str">
        <f t="shared" si="17"/>
        <v/>
      </c>
      <c r="S83" s="62" t="str">
        <f t="shared" si="18"/>
        <v/>
      </c>
      <c r="T83" t="e">
        <f t="shared" si="19"/>
        <v>#N/A</v>
      </c>
    </row>
    <row r="84" spans="1:21" ht="14.5" x14ac:dyDescent="0.35">
      <c r="A84" s="51"/>
      <c r="B84" s="67"/>
      <c r="C84" s="52" t="e">
        <f t="shared" si="14"/>
        <v>#N/A</v>
      </c>
      <c r="D84" s="66"/>
      <c r="E84" s="65">
        <f t="shared" ca="1" si="13"/>
        <v>0.16025641025641024</v>
      </c>
      <c r="F84" s="55"/>
      <c r="G84" s="56" t="e">
        <f t="shared" ca="1" si="20"/>
        <v>#N/A</v>
      </c>
      <c r="H84" s="57" t="e">
        <f t="shared" si="15"/>
        <v>#N/A</v>
      </c>
      <c r="I84" s="58" t="e">
        <f t="shared" ca="1" si="16"/>
        <v>#N/A</v>
      </c>
      <c r="J84" s="59" t="str">
        <f>IF(ISTEXT(VLOOKUP(A84,Table3[],5,FALSE)), VLOOKUP(A84,Table3[],5,FALSE),"")</f>
        <v/>
      </c>
      <c r="K84" s="68"/>
      <c r="L84" s="64" t="str">
        <f t="shared" si="21"/>
        <v/>
      </c>
      <c r="M84" s="64" t="str">
        <f t="shared" si="22"/>
        <v/>
      </c>
      <c r="N84" s="64" t="b">
        <f ca="1">IF(AND(N83="",M84=M82),N82,IF(AND(A84&lt;&gt;"",D84="",F84=""),IF(ISNA(C84),"",IF(L84=0,IF(M84&lt;&gt;M83,INT(MAX(N$5:N83))+1,INT(MAX(N$5:N83)))+0.5,IF(M84&lt;&gt;M83,INT(MAX(N$5:N83))+1,INT(MAX(N$5:N83)))))))</f>
        <v>0</v>
      </c>
      <c r="O84" s="62" t="str">
        <f t="shared" ca="1" si="23"/>
        <v/>
      </c>
      <c r="P84" s="62">
        <f t="shared" si="24"/>
        <v>1</v>
      </c>
      <c r="Q84" s="62">
        <f t="shared" si="25"/>
        <v>1</v>
      </c>
      <c r="R84" s="62" t="str">
        <f t="shared" si="17"/>
        <v/>
      </c>
      <c r="S84" s="62" t="str">
        <f t="shared" si="18"/>
        <v/>
      </c>
      <c r="T84" t="e">
        <f t="shared" si="19"/>
        <v>#N/A</v>
      </c>
    </row>
    <row r="85" spans="1:21" ht="14.5" x14ac:dyDescent="0.35">
      <c r="A85" s="51"/>
      <c r="B85" s="67"/>
      <c r="C85" s="52" t="e">
        <f t="shared" si="14"/>
        <v>#N/A</v>
      </c>
      <c r="D85" s="66"/>
      <c r="E85" s="65">
        <f t="shared" ca="1" si="13"/>
        <v>0.16025641025641024</v>
      </c>
      <c r="F85" s="55"/>
      <c r="G85" s="56" t="e">
        <f t="shared" ca="1" si="20"/>
        <v>#N/A</v>
      </c>
      <c r="H85" s="57" t="e">
        <f t="shared" si="15"/>
        <v>#N/A</v>
      </c>
      <c r="I85" s="58" t="e">
        <f t="shared" ca="1" si="16"/>
        <v>#N/A</v>
      </c>
      <c r="J85" s="59" t="str">
        <f>IF(ISTEXT(VLOOKUP(A85,Table3[],5,FALSE)), VLOOKUP(A85,Table3[],5,FALSE),"")</f>
        <v/>
      </c>
      <c r="K85" s="68"/>
      <c r="L85" s="64" t="str">
        <f t="shared" si="21"/>
        <v/>
      </c>
      <c r="M85" s="64" t="str">
        <f t="shared" si="22"/>
        <v/>
      </c>
      <c r="N85" s="64" t="b">
        <f ca="1">IF(AND(N84="",M85=M83),N83,IF(AND(A85&lt;&gt;"",D85="",F85=""),IF(ISNA(C85),"",IF(L85=0,IF(M85&lt;&gt;M84,INT(MAX(N$5:N84))+1,INT(MAX(N$5:N84)))+0.5,IF(M85&lt;&gt;M84,INT(MAX(N$5:N84))+1,INT(MAX(N$5:N84)))))))</f>
        <v>0</v>
      </c>
      <c r="O85" s="62" t="str">
        <f t="shared" ca="1" si="23"/>
        <v/>
      </c>
      <c r="P85" s="62">
        <f t="shared" si="24"/>
        <v>1</v>
      </c>
      <c r="Q85" s="62">
        <f t="shared" si="25"/>
        <v>1</v>
      </c>
      <c r="R85" s="62" t="str">
        <f t="shared" si="17"/>
        <v/>
      </c>
      <c r="S85" s="62" t="str">
        <f t="shared" si="18"/>
        <v/>
      </c>
      <c r="T85" t="e">
        <f t="shared" si="19"/>
        <v>#N/A</v>
      </c>
    </row>
    <row r="86" spans="1:21" ht="14.5" x14ac:dyDescent="0.35">
      <c r="A86" s="51"/>
      <c r="B86" s="67"/>
      <c r="C86" s="52" t="e">
        <f t="shared" si="14"/>
        <v>#N/A</v>
      </c>
      <c r="D86" s="66"/>
      <c r="E86" s="65">
        <f t="shared" ca="1" si="13"/>
        <v>0.16025641025641024</v>
      </c>
      <c r="F86" s="55"/>
      <c r="G86" s="56" t="e">
        <f t="shared" ca="1" si="20"/>
        <v>#N/A</v>
      </c>
      <c r="H86" s="57" t="e">
        <f t="shared" si="15"/>
        <v>#N/A</v>
      </c>
      <c r="I86" s="58" t="e">
        <f t="shared" ca="1" si="16"/>
        <v>#N/A</v>
      </c>
      <c r="J86" s="59" t="str">
        <f>IF(ISTEXT(VLOOKUP(A86,Table3[],5,FALSE)), VLOOKUP(A86,Table3[],5,FALSE),"")</f>
        <v/>
      </c>
      <c r="K86" s="68"/>
      <c r="L86" s="64" t="str">
        <f t="shared" si="21"/>
        <v/>
      </c>
      <c r="M86" s="64" t="str">
        <f t="shared" si="22"/>
        <v/>
      </c>
      <c r="N86" s="64" t="b">
        <f ca="1">IF(AND(N85="",M86=M84),N84,IF(AND(A86&lt;&gt;"",D86="",F86=""),IF(ISNA(C86),"",IF(L86=0,IF(M86&lt;&gt;M85,INT(MAX(N$5:N85))+1,INT(MAX(N$5:N85)))+0.5,IF(M86&lt;&gt;M85,INT(MAX(N$5:N85))+1,INT(MAX(N$5:N85)))))))</f>
        <v>0</v>
      </c>
      <c r="O86" s="62" t="str">
        <f t="shared" ca="1" si="23"/>
        <v/>
      </c>
      <c r="P86" s="62">
        <f t="shared" si="24"/>
        <v>1</v>
      </c>
      <c r="Q86" s="62">
        <f t="shared" si="25"/>
        <v>1</v>
      </c>
      <c r="R86" s="62" t="str">
        <f t="shared" si="17"/>
        <v/>
      </c>
      <c r="S86" s="62" t="str">
        <f t="shared" si="18"/>
        <v/>
      </c>
      <c r="T86" t="e">
        <f t="shared" si="19"/>
        <v>#N/A</v>
      </c>
    </row>
    <row r="87" spans="1:21" ht="14.5" x14ac:dyDescent="0.35">
      <c r="A87" s="51"/>
      <c r="B87" s="67"/>
      <c r="C87" s="52" t="e">
        <f t="shared" si="14"/>
        <v>#N/A</v>
      </c>
      <c r="D87" s="66"/>
      <c r="E87" s="65">
        <f t="shared" ref="E87:E92" ca="1" si="26">MEDIAN($C$5:$C$10)</f>
        <v>0.16025641025641024</v>
      </c>
      <c r="F87" s="55"/>
      <c r="G87" s="56" t="e">
        <f t="shared" ca="1" si="20"/>
        <v>#N/A</v>
      </c>
      <c r="H87" s="57" t="e">
        <f t="shared" si="15"/>
        <v>#N/A</v>
      </c>
      <c r="I87" s="58" t="e">
        <f t="shared" ca="1" si="16"/>
        <v>#N/A</v>
      </c>
      <c r="J87" s="59" t="str">
        <f>IF(ISTEXT(VLOOKUP(A87,Table3[],5,FALSE)), VLOOKUP(A87,Table3[],5,FALSE),"")</f>
        <v/>
      </c>
      <c r="K87" s="68"/>
      <c r="L87" s="64" t="str">
        <f t="shared" si="21"/>
        <v/>
      </c>
      <c r="M87" s="64" t="str">
        <f t="shared" si="22"/>
        <v/>
      </c>
      <c r="N87" s="64" t="b">
        <f ca="1">IF(AND(N86="",M87=M85),N85,IF(AND(A87&lt;&gt;"",D87="",F87=""),IF(ISNA(C87),"",IF(L87=0,IF(M87&lt;&gt;M86,INT(MAX(N$5:N86))+1,INT(MAX(N$5:N86)))+0.5,IF(M87&lt;&gt;M86,INT(MAX(N$5:N86))+1,INT(MAX(N$5:N86)))))))</f>
        <v>0</v>
      </c>
      <c r="O87" s="62" t="str">
        <f t="shared" ca="1" si="23"/>
        <v/>
      </c>
      <c r="P87" s="62">
        <f t="shared" si="24"/>
        <v>1</v>
      </c>
      <c r="Q87" s="62">
        <f t="shared" si="25"/>
        <v>1</v>
      </c>
      <c r="R87" s="62" t="str">
        <f t="shared" si="17"/>
        <v/>
      </c>
      <c r="S87" s="62" t="str">
        <f t="shared" si="18"/>
        <v/>
      </c>
      <c r="T87" t="e">
        <f t="shared" si="19"/>
        <v>#N/A</v>
      </c>
    </row>
    <row r="88" spans="1:21" ht="14.5" x14ac:dyDescent="0.35">
      <c r="A88" s="51"/>
      <c r="B88" s="67"/>
      <c r="C88" s="52" t="e">
        <f t="shared" si="14"/>
        <v>#N/A</v>
      </c>
      <c r="D88" s="66"/>
      <c r="E88" s="65">
        <f t="shared" ca="1" si="26"/>
        <v>0.16025641025641024</v>
      </c>
      <c r="F88" s="55"/>
      <c r="G88" s="56" t="e">
        <f t="shared" ca="1" si="20"/>
        <v>#N/A</v>
      </c>
      <c r="H88" s="57" t="e">
        <f t="shared" si="15"/>
        <v>#N/A</v>
      </c>
      <c r="I88" s="58" t="e">
        <f t="shared" ca="1" si="16"/>
        <v>#N/A</v>
      </c>
      <c r="J88" s="59" t="str">
        <f>IF(ISTEXT(VLOOKUP(A88,Table3[],5,FALSE)), VLOOKUP(A88,Table3[],5,FALSE),"")</f>
        <v/>
      </c>
      <c r="K88" s="68"/>
      <c r="L88" s="64" t="str">
        <f t="shared" si="21"/>
        <v/>
      </c>
      <c r="M88" s="64" t="str">
        <f t="shared" si="22"/>
        <v/>
      </c>
      <c r="N88" s="64" t="b">
        <f ca="1">IF(AND(N87="",M88=M86),N86,IF(AND(A88&lt;&gt;"",D88="",F88=""),IF(ISNA(C88),"",IF(L88=0,IF(M88&lt;&gt;M87,INT(MAX(N$5:N87))+1,INT(MAX(N$5:N87)))+0.5,IF(M88&lt;&gt;M87,INT(MAX(N$5:N87))+1,INT(MAX(N$5:N87)))))))</f>
        <v>0</v>
      </c>
      <c r="O88" s="62" t="str">
        <f t="shared" ca="1" si="23"/>
        <v/>
      </c>
      <c r="P88" s="62">
        <f t="shared" si="24"/>
        <v>1</v>
      </c>
      <c r="Q88" s="62">
        <f t="shared" si="25"/>
        <v>1</v>
      </c>
      <c r="R88" s="62" t="str">
        <f t="shared" si="17"/>
        <v/>
      </c>
      <c r="S88" s="62" t="str">
        <f t="shared" si="18"/>
        <v/>
      </c>
      <c r="T88" t="e">
        <f t="shared" si="19"/>
        <v>#N/A</v>
      </c>
    </row>
    <row r="89" spans="1:21" ht="14.5" x14ac:dyDescent="0.35">
      <c r="A89" s="51"/>
      <c r="B89" s="67"/>
      <c r="C89" s="52" t="e">
        <f t="shared" si="14"/>
        <v>#N/A</v>
      </c>
      <c r="D89" s="66"/>
      <c r="E89" s="65">
        <f t="shared" ca="1" si="26"/>
        <v>0.16025641025641024</v>
      </c>
      <c r="F89" s="55"/>
      <c r="G89" s="56" t="e">
        <f t="shared" ca="1" si="20"/>
        <v>#N/A</v>
      </c>
      <c r="H89" s="57" t="e">
        <f t="shared" si="15"/>
        <v>#N/A</v>
      </c>
      <c r="I89" s="58" t="e">
        <f t="shared" ca="1" si="16"/>
        <v>#N/A</v>
      </c>
      <c r="J89" s="59" t="str">
        <f>IF(ISTEXT(VLOOKUP(A89,Table3[],5,FALSE)), VLOOKUP(A89,Table3[],5,FALSE),"")</f>
        <v/>
      </c>
      <c r="K89" s="68"/>
      <c r="L89" s="64" t="str">
        <f t="shared" si="21"/>
        <v/>
      </c>
      <c r="M89" s="64" t="str">
        <f t="shared" si="22"/>
        <v/>
      </c>
      <c r="N89" s="64" t="b">
        <f ca="1">IF(AND(N88="",M89=M87),N87,IF(AND(A89&lt;&gt;"",D89="",F89=""),IF(ISNA(C89),"",IF(L89=0,IF(M89&lt;&gt;M88,INT(MAX(N$5:N88))+1,INT(MAX(N$5:N88)))+0.5,IF(M89&lt;&gt;M88,INT(MAX(N$5:N88))+1,INT(MAX(N$5:N88)))))))</f>
        <v>0</v>
      </c>
      <c r="O89" s="62" t="str">
        <f t="shared" ca="1" si="23"/>
        <v/>
      </c>
      <c r="P89" s="62">
        <f t="shared" si="24"/>
        <v>1</v>
      </c>
      <c r="Q89" s="62">
        <f t="shared" si="25"/>
        <v>1</v>
      </c>
      <c r="R89" s="62" t="str">
        <f t="shared" si="17"/>
        <v/>
      </c>
      <c r="S89" s="62" t="str">
        <f t="shared" si="18"/>
        <v/>
      </c>
      <c r="T89" t="e">
        <f t="shared" si="19"/>
        <v>#N/A</v>
      </c>
    </row>
    <row r="90" spans="1:21" ht="14.5" x14ac:dyDescent="0.35">
      <c r="A90" s="51"/>
      <c r="B90" s="67"/>
      <c r="C90" s="52" t="e">
        <f t="shared" si="14"/>
        <v>#N/A</v>
      </c>
      <c r="D90" s="66"/>
      <c r="E90" s="65">
        <f t="shared" ca="1" si="26"/>
        <v>0.16025641025641024</v>
      </c>
      <c r="F90" s="55"/>
      <c r="G90" s="56" t="e">
        <f t="shared" ca="1" si="20"/>
        <v>#N/A</v>
      </c>
      <c r="H90" s="57" t="e">
        <f t="shared" si="15"/>
        <v>#N/A</v>
      </c>
      <c r="I90" s="58" t="e">
        <f t="shared" ca="1" si="16"/>
        <v>#N/A</v>
      </c>
      <c r="J90" s="59" t="str">
        <f>IF(ISTEXT(VLOOKUP(A90,Table3[],5,FALSE)), VLOOKUP(A90,Table3[],5,FALSE),"")</f>
        <v/>
      </c>
      <c r="K90" s="68"/>
      <c r="L90" s="64" t="str">
        <f t="shared" si="21"/>
        <v/>
      </c>
      <c r="M90" s="64" t="str">
        <f t="shared" si="22"/>
        <v/>
      </c>
      <c r="N90" s="64" t="b">
        <f ca="1">IF(AND(N89="",M90=M88),N88,IF(AND(A90&lt;&gt;"",D90="",F90=""),IF(ISNA(C90),"",IF(L90=0,IF(M90&lt;&gt;M89,INT(MAX(N$5:N89))+1,INT(MAX(N$5:N89)))+0.5,IF(M90&lt;&gt;M89,INT(MAX(N$5:N89))+1,INT(MAX(N$5:N89)))))))</f>
        <v>0</v>
      </c>
      <c r="O90" s="62" t="str">
        <f t="shared" ca="1" si="23"/>
        <v/>
      </c>
      <c r="P90" s="62">
        <f t="shared" si="24"/>
        <v>1</v>
      </c>
      <c r="Q90" s="62">
        <f t="shared" si="25"/>
        <v>1</v>
      </c>
      <c r="R90" s="62" t="str">
        <f t="shared" si="17"/>
        <v/>
      </c>
      <c r="S90" s="62" t="str">
        <f t="shared" si="18"/>
        <v/>
      </c>
      <c r="T90" t="e">
        <f t="shared" si="19"/>
        <v>#N/A</v>
      </c>
    </row>
    <row r="91" spans="1:21" ht="14.5" x14ac:dyDescent="0.35">
      <c r="A91" s="51"/>
      <c r="B91" s="67"/>
      <c r="C91" s="52" t="e">
        <f t="shared" si="14"/>
        <v>#N/A</v>
      </c>
      <c r="D91" s="66"/>
      <c r="E91" s="65">
        <f t="shared" ca="1" si="26"/>
        <v>0.16025641025641024</v>
      </c>
      <c r="F91" s="55"/>
      <c r="G91" s="56" t="e">
        <f t="shared" ca="1" si="20"/>
        <v>#N/A</v>
      </c>
      <c r="H91" s="57" t="e">
        <f t="shared" si="15"/>
        <v>#N/A</v>
      </c>
      <c r="I91" s="58" t="e">
        <f t="shared" ca="1" si="16"/>
        <v>#N/A</v>
      </c>
      <c r="J91" s="59" t="str">
        <f>IF(ISTEXT(VLOOKUP(A91,Table3[],5,FALSE)), VLOOKUP(A91,Table3[],5,FALSE),"")</f>
        <v/>
      </c>
      <c r="K91" s="68"/>
      <c r="L91" s="64" t="str">
        <f t="shared" si="21"/>
        <v/>
      </c>
      <c r="M91" s="64" t="str">
        <f t="shared" si="22"/>
        <v/>
      </c>
      <c r="N91" s="64" t="b">
        <f ca="1">IF(AND(N90="",M91=M89),N89,IF(AND(A91&lt;&gt;"",D91="",F91=""),IF(ISNA(C91),"",IF(L91=0,IF(M91&lt;&gt;M90,INT(MAX(N$5:N90))+1,INT(MAX(N$5:N90)))+0.5,IF(M91&lt;&gt;M90,INT(MAX(N$5:N90))+1,INT(MAX(N$5:N90)))))))</f>
        <v>0</v>
      </c>
      <c r="O91" s="62" t="str">
        <f t="shared" ca="1" si="23"/>
        <v/>
      </c>
      <c r="P91" s="62">
        <f t="shared" si="24"/>
        <v>1</v>
      </c>
      <c r="Q91" s="62">
        <f t="shared" si="25"/>
        <v>1</v>
      </c>
      <c r="R91" s="62" t="str">
        <f t="shared" si="17"/>
        <v/>
      </c>
      <c r="S91" s="62" t="str">
        <f t="shared" si="18"/>
        <v/>
      </c>
      <c r="T91" t="e">
        <f t="shared" si="19"/>
        <v>#N/A</v>
      </c>
    </row>
    <row r="92" spans="1:21" thickBot="1" x14ac:dyDescent="0.4">
      <c r="A92" s="70"/>
      <c r="B92" s="71"/>
      <c r="C92" s="72" t="e">
        <f t="shared" si="14"/>
        <v>#N/A</v>
      </c>
      <c r="D92" s="73"/>
      <c r="E92" s="74">
        <f t="shared" ca="1" si="26"/>
        <v>0.16025641025641024</v>
      </c>
      <c r="F92" s="75"/>
      <c r="G92" s="76" t="e">
        <f t="shared" ca="1" si="20"/>
        <v>#N/A</v>
      </c>
      <c r="H92" s="77" t="e">
        <f t="shared" si="15"/>
        <v>#N/A</v>
      </c>
      <c r="I92" s="78" t="e">
        <f t="shared" ca="1" si="16"/>
        <v>#N/A</v>
      </c>
      <c r="J92" s="59" t="str">
        <f>IF(ISTEXT(VLOOKUP(A92,Table3[],5,FALSE)), VLOOKUP(A92,Table3[],5,FALSE),"")</f>
        <v/>
      </c>
      <c r="K92" s="79"/>
      <c r="L92" s="64" t="str">
        <f t="shared" si="21"/>
        <v/>
      </c>
      <c r="M92" s="64" t="str">
        <f t="shared" si="22"/>
        <v/>
      </c>
      <c r="N92" s="64" t="b">
        <f ca="1">IF(AND(N91="",M92=M90),N90,IF(AND(A92&lt;&gt;"",D92="",F92=""),IF(ISNA(C92),"",IF(L92=0,IF(M92&lt;&gt;M91,INT(MAX(N$5:N91))+1,INT(MAX(N$5:N91)))+0.5,IF(M92&lt;&gt;M91,INT(MAX(N$5:N91))+1,INT(MAX(N$5:N91)))))))</f>
        <v>0</v>
      </c>
      <c r="O92" s="62" t="str">
        <f t="shared" ca="1" si="23"/>
        <v/>
      </c>
      <c r="P92" s="62">
        <f t="shared" si="24"/>
        <v>1</v>
      </c>
      <c r="Q92" s="62">
        <f t="shared" si="25"/>
        <v>1</v>
      </c>
      <c r="R92" s="62" t="str">
        <f t="shared" si="17"/>
        <v/>
      </c>
      <c r="S92" s="62" t="str">
        <f t="shared" si="18"/>
        <v/>
      </c>
      <c r="T92" t="e">
        <f t="shared" si="19"/>
        <v>#N/A</v>
      </c>
    </row>
    <row r="93" spans="1:21" ht="14.5" x14ac:dyDescent="0.35">
      <c r="A93" s="80"/>
      <c r="C93" s="81"/>
      <c r="H93" s="82"/>
      <c r="I93" s="83"/>
      <c r="J93" s="82"/>
      <c r="L93" s="63"/>
      <c r="M93" s="63"/>
      <c r="N93" s="63"/>
      <c r="O93" s="63"/>
      <c r="P93" s="63"/>
      <c r="Q93" s="63"/>
      <c r="R93" s="63"/>
      <c r="S93" s="63"/>
      <c r="T93" s="63"/>
      <c r="U93" s="63"/>
    </row>
    <row r="94" spans="1:21" ht="14.5" x14ac:dyDescent="0.35">
      <c r="A94" s="80"/>
      <c r="C94" s="81"/>
      <c r="H94" s="82"/>
      <c r="I94" s="83"/>
      <c r="J94" s="82"/>
      <c r="L94" s="63"/>
      <c r="M94" s="63"/>
      <c r="N94" s="63"/>
      <c r="O94" s="63"/>
      <c r="P94" s="63"/>
      <c r="Q94" s="63"/>
      <c r="R94" s="63"/>
      <c r="S94" s="63"/>
      <c r="T94" s="63"/>
      <c r="U94" s="63"/>
    </row>
    <row r="95" spans="1:21" ht="14.5" hidden="1" x14ac:dyDescent="0.35">
      <c r="A95" s="80"/>
      <c r="C95" s="81"/>
      <c r="I95" s="84" t="e">
        <f t="shared" si="16"/>
        <v>#N/A</v>
      </c>
      <c r="L95" s="63"/>
      <c r="M95" s="63"/>
      <c r="N95" s="63"/>
      <c r="O95" s="63"/>
      <c r="P95" s="63"/>
      <c r="Q95" s="63"/>
      <c r="R95" s="63"/>
      <c r="S95" s="63"/>
      <c r="T95" s="63"/>
      <c r="U95" s="63"/>
    </row>
    <row r="96" spans="1:21" ht="14.5" hidden="1" x14ac:dyDescent="0.35">
      <c r="A96" s="80"/>
      <c r="C96" s="81"/>
      <c r="I96" s="84" t="e">
        <f t="shared" si="16"/>
        <v>#N/A</v>
      </c>
      <c r="L96" s="63"/>
      <c r="M96" s="63"/>
      <c r="N96" s="63"/>
      <c r="O96" s="63"/>
      <c r="P96" s="63"/>
      <c r="Q96" s="63"/>
      <c r="R96" s="63"/>
      <c r="S96" s="63"/>
      <c r="T96" s="63"/>
      <c r="U96" s="63"/>
    </row>
    <row r="97" spans="1:21" ht="14.5" hidden="1" x14ac:dyDescent="0.35">
      <c r="A97" s="80"/>
      <c r="C97" s="81"/>
      <c r="I97" s="84" t="e">
        <f t="shared" si="16"/>
        <v>#N/A</v>
      </c>
      <c r="L97" s="63"/>
      <c r="M97" s="63"/>
      <c r="N97" s="63"/>
      <c r="O97" s="63"/>
      <c r="P97" s="63"/>
      <c r="Q97" s="63"/>
      <c r="R97" s="63"/>
      <c r="S97" s="63"/>
      <c r="T97" s="63"/>
      <c r="U97" s="63"/>
    </row>
    <row r="98" spans="1:21" ht="14.5" hidden="1" x14ac:dyDescent="0.35">
      <c r="A98" s="80"/>
      <c r="C98" s="81"/>
      <c r="I98" s="84" t="e">
        <f t="shared" si="16"/>
        <v>#N/A</v>
      </c>
      <c r="L98" s="63"/>
      <c r="M98" s="63"/>
      <c r="N98" s="63"/>
      <c r="O98" s="63"/>
      <c r="P98" s="63"/>
      <c r="Q98" s="63"/>
      <c r="R98" s="63"/>
      <c r="S98" s="63"/>
      <c r="T98" s="63"/>
      <c r="U98" s="63"/>
    </row>
    <row r="99" spans="1:21" ht="14.5" hidden="1" x14ac:dyDescent="0.35">
      <c r="A99" s="80"/>
      <c r="C99" s="81"/>
      <c r="I99" s="84" t="e">
        <f t="shared" si="16"/>
        <v>#N/A</v>
      </c>
      <c r="L99" s="63"/>
      <c r="M99" s="63"/>
      <c r="N99" s="63"/>
      <c r="O99" s="63"/>
      <c r="P99" s="63"/>
      <c r="Q99" s="63"/>
      <c r="R99" s="63"/>
      <c r="S99" s="63"/>
      <c r="T99" s="63"/>
      <c r="U99" s="63"/>
    </row>
    <row r="100" spans="1:21" ht="14.5" hidden="1" x14ac:dyDescent="0.35">
      <c r="A100" s="80"/>
      <c r="C100" s="81"/>
      <c r="I100" s="84" t="e">
        <f t="shared" si="16"/>
        <v>#N/A</v>
      </c>
      <c r="L100" s="63"/>
      <c r="M100" s="63"/>
      <c r="N100" s="63"/>
      <c r="O100" s="63"/>
      <c r="P100" s="63"/>
      <c r="Q100" s="63"/>
      <c r="R100" s="63"/>
      <c r="S100" s="63"/>
      <c r="T100" s="63"/>
      <c r="U100" s="63"/>
    </row>
    <row r="101" spans="1:21" ht="14.5" hidden="1" x14ac:dyDescent="0.35">
      <c r="A101" s="80"/>
      <c r="C101" s="81"/>
      <c r="I101" s="84" t="e">
        <f t="shared" si="16"/>
        <v>#N/A</v>
      </c>
      <c r="L101" s="63"/>
      <c r="M101" s="63"/>
      <c r="N101" s="63"/>
      <c r="O101" s="63"/>
      <c r="P101" s="63"/>
      <c r="Q101" s="63"/>
      <c r="R101" s="63"/>
      <c r="S101" s="63"/>
      <c r="T101" s="63"/>
      <c r="U101" s="63"/>
    </row>
    <row r="102" spans="1:21" ht="14.5" hidden="1" x14ac:dyDescent="0.35">
      <c r="A102" s="80"/>
      <c r="C102" s="81"/>
      <c r="I102" s="84" t="e">
        <f t="shared" si="16"/>
        <v>#N/A</v>
      </c>
      <c r="L102" s="63"/>
      <c r="M102" s="63"/>
      <c r="N102" s="63"/>
      <c r="O102" s="63"/>
      <c r="P102" s="63"/>
      <c r="Q102" s="63"/>
      <c r="R102" s="63"/>
      <c r="S102" s="63"/>
      <c r="T102" s="63"/>
      <c r="U102" s="63"/>
    </row>
    <row r="103" spans="1:21" ht="14.5" hidden="1" x14ac:dyDescent="0.35">
      <c r="A103" s="80"/>
      <c r="C103" s="81"/>
      <c r="I103" s="84" t="e">
        <f t="shared" si="16"/>
        <v>#N/A</v>
      </c>
      <c r="L103" s="63"/>
      <c r="M103" s="63"/>
      <c r="N103" s="63"/>
      <c r="O103" s="63"/>
      <c r="P103" s="63"/>
      <c r="Q103" s="63"/>
      <c r="R103" s="63"/>
      <c r="S103" s="63"/>
      <c r="T103" s="63"/>
      <c r="U103" s="63"/>
    </row>
    <row r="104" spans="1:21" ht="14.5" hidden="1" x14ac:dyDescent="0.35">
      <c r="I104" s="84" t="e">
        <f t="shared" si="16"/>
        <v>#N/A</v>
      </c>
      <c r="L104" s="63"/>
      <c r="M104" s="63"/>
      <c r="N104" s="63"/>
      <c r="O104" s="63"/>
      <c r="P104" s="63"/>
      <c r="Q104" s="63"/>
      <c r="R104" s="63"/>
      <c r="S104" s="63"/>
      <c r="T104" s="63"/>
      <c r="U104" s="63"/>
    </row>
  </sheetData>
  <mergeCells count="1">
    <mergeCell ref="B3:K3"/>
  </mergeCells>
  <conditionalFormatting sqref="A1:C1">
    <cfRule type="expression" dxfId="7" priority="4">
      <formula>$A$1="Enter Measure"</formula>
    </cfRule>
  </conditionalFormatting>
  <conditionalFormatting sqref="B3">
    <cfRule type="expression" dxfId="6" priority="3">
      <formula>$B$3="Enter Chart Title"</formula>
    </cfRule>
  </conditionalFormatting>
  <conditionalFormatting sqref="B4">
    <cfRule type="expression" dxfId="5" priority="2">
      <formula>$B$4="Enter Count Title"</formula>
    </cfRule>
  </conditionalFormatting>
  <conditionalFormatting sqref="D1">
    <cfRule type="expression" dxfId="4" priority="1">
      <formula>$A$1="Enter Measure"</formula>
    </cfRule>
  </conditionalFormatting>
  <hyperlinks>
    <hyperlink ref="V1" location="Home!A2" display="Hom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98168889431442"/>
  </sheetPr>
  <dimension ref="A1:AL104"/>
  <sheetViews>
    <sheetView zoomScale="85" zoomScaleNormal="85" workbookViewId="0">
      <pane ySplit="4" topLeftCell="A69" activePane="bottomLeft" state="frozen"/>
      <selection pane="bottomLeft" activeCell="T5" sqref="T5:T92"/>
    </sheetView>
  </sheetViews>
  <sheetFormatPr defaultColWidth="0" defaultRowHeight="15" customHeight="1" zeroHeight="1" x14ac:dyDescent="0.35"/>
  <cols>
    <col min="1" max="1" width="13" customWidth="1"/>
    <col min="2" max="2" width="11" customWidth="1"/>
    <col min="3" max="3" width="9.1796875" hidden="1" customWidth="1"/>
    <col min="4" max="4" width="9.1796875" style="82" customWidth="1"/>
    <col min="5" max="5" width="9.81640625" style="82" customWidth="1"/>
    <col min="6" max="6" width="9.1796875" style="82" customWidth="1"/>
    <col min="7" max="9" width="8" customWidth="1"/>
    <col min="10" max="11" width="15.453125" customWidth="1"/>
    <col min="12" max="19" width="9.1796875" hidden="1" customWidth="1"/>
    <col min="20" max="20" width="1.453125" customWidth="1"/>
    <col min="21" max="21" width="93" customWidth="1"/>
    <col min="22" max="22" width="1.81640625" customWidth="1"/>
    <col min="23" max="31" width="9.1796875" hidden="1" customWidth="1"/>
    <col min="32" max="16384" width="9.1796875" hidden="1"/>
  </cols>
  <sheetData>
    <row r="1" spans="1:38" s="39" customFormat="1" ht="28.5" x14ac:dyDescent="0.65">
      <c r="A1" s="34" t="s">
        <v>79</v>
      </c>
      <c r="B1" s="35"/>
      <c r="C1" s="35"/>
      <c r="D1" s="35"/>
      <c r="E1" s="35"/>
      <c r="F1" s="35"/>
      <c r="G1" s="35"/>
      <c r="H1" s="35"/>
      <c r="I1" s="35"/>
      <c r="J1" s="35"/>
      <c r="K1" s="36"/>
      <c r="L1" s="36"/>
      <c r="M1" s="36"/>
      <c r="N1" s="36"/>
      <c r="O1" s="36"/>
      <c r="P1" s="36"/>
      <c r="Q1" s="36"/>
      <c r="R1" s="36"/>
      <c r="S1" s="36"/>
      <c r="T1" s="36"/>
      <c r="U1" s="37" t="s">
        <v>57</v>
      </c>
      <c r="V1" s="38"/>
      <c r="W1" s="38"/>
      <c r="X1" s="38"/>
      <c r="Y1" s="38"/>
      <c r="Z1" s="38"/>
      <c r="AA1" s="38"/>
      <c r="AB1" s="38"/>
      <c r="AC1" s="38"/>
      <c r="AD1" s="38"/>
      <c r="AF1" s="38"/>
      <c r="AG1" s="38"/>
      <c r="AH1" s="38"/>
      <c r="AI1" s="38"/>
      <c r="AJ1" s="38"/>
      <c r="AK1" s="38"/>
      <c r="AL1" s="38"/>
    </row>
    <row r="2" spans="1:38" s="39" customFormat="1" thickBot="1" x14ac:dyDescent="0.4">
      <c r="D2" s="40"/>
      <c r="E2" s="40"/>
      <c r="F2" s="40"/>
    </row>
    <row r="3" spans="1:38" s="39" customFormat="1" ht="15.75" customHeight="1" thickBot="1" x14ac:dyDescent="0.4">
      <c r="A3" s="41" t="s">
        <v>58</v>
      </c>
      <c r="B3" s="202" t="s">
        <v>115</v>
      </c>
      <c r="C3" s="203"/>
      <c r="D3" s="203"/>
      <c r="E3" s="203"/>
      <c r="F3" s="203"/>
      <c r="G3" s="203"/>
      <c r="H3" s="203"/>
      <c r="I3" s="203"/>
      <c r="J3" s="203"/>
      <c r="K3" s="203"/>
      <c r="L3" s="42"/>
      <c r="M3" s="42"/>
      <c r="N3" s="42"/>
      <c r="O3" s="42"/>
      <c r="P3" s="42"/>
      <c r="Q3" s="42"/>
      <c r="R3" s="42"/>
      <c r="S3" s="42"/>
      <c r="T3" s="42"/>
    </row>
    <row r="4" spans="1:38" s="39" customFormat="1" ht="43.5" x14ac:dyDescent="0.35">
      <c r="A4" s="43" t="s">
        <v>59</v>
      </c>
      <c r="B4" s="44" t="s">
        <v>114</v>
      </c>
      <c r="C4" s="45" t="s">
        <v>60</v>
      </c>
      <c r="D4" s="46" t="s">
        <v>61</v>
      </c>
      <c r="E4" s="46" t="s">
        <v>62</v>
      </c>
      <c r="F4" s="46" t="s">
        <v>63</v>
      </c>
      <c r="G4" s="47" t="s">
        <v>64</v>
      </c>
      <c r="H4" s="47" t="s">
        <v>65</v>
      </c>
      <c r="I4" s="47" t="s">
        <v>66</v>
      </c>
      <c r="J4" s="48" t="s">
        <v>67</v>
      </c>
      <c r="K4" s="48" t="s">
        <v>68</v>
      </c>
      <c r="L4" s="49" t="s">
        <v>69</v>
      </c>
      <c r="M4" s="49" t="s">
        <v>70</v>
      </c>
      <c r="N4" s="49" t="s">
        <v>71</v>
      </c>
      <c r="O4" s="49" t="s">
        <v>72</v>
      </c>
      <c r="P4" s="49" t="s">
        <v>73</v>
      </c>
      <c r="Q4" s="49" t="s">
        <v>74</v>
      </c>
      <c r="R4" s="49" t="s">
        <v>75</v>
      </c>
      <c r="S4" s="49" t="s">
        <v>76</v>
      </c>
      <c r="T4" s="50"/>
    </row>
    <row r="5" spans="1:38" ht="14.5" x14ac:dyDescent="0.35">
      <c r="A5" s="2">
        <f>CalcVisits!C21</f>
        <v>44473</v>
      </c>
      <c r="B5" s="21">
        <f>CalcVisits!K21</f>
        <v>0.30769230769230771</v>
      </c>
      <c r="C5" s="52">
        <f>IF(OR($A5="",$B5=""),NA(),$B5)</f>
        <v>0.30769230769230771</v>
      </c>
      <c r="D5" s="53">
        <f ca="1">MEDIAN($C$5:$C$10)</f>
        <v>0.28869047619047616</v>
      </c>
      <c r="E5" s="54"/>
      <c r="F5" s="55"/>
      <c r="G5" s="56" t="e">
        <f>IF(OR(E5=0,L5=0),#N/A,IF(C5&lt;&gt;E5,IF(O5=C5,O5,#N/A),#N/A))</f>
        <v>#N/A</v>
      </c>
      <c r="H5" s="57" t="e">
        <f ca="1">IF(R5=C5,R5,IF(S5=C5,S5,#N/A))</f>
        <v>#N/A</v>
      </c>
      <c r="I5" s="58" t="e">
        <f ca="1">IF(AND(D5="",F5="",OR(ISNUMBER(G4),ISNUMBER(G6))),IF(L5=0,C5,#N/A),#N/A)</f>
        <v>#N/A</v>
      </c>
      <c r="J5" s="59" t="str">
        <f>IF(ISTEXT(VLOOKUP(A5,Table3[],6,FALSE)), VLOOKUP(A5,Table3[],6,FALSE),"")</f>
        <v>Test 1</v>
      </c>
      <c r="K5" s="59"/>
      <c r="L5" s="60"/>
      <c r="M5" s="60"/>
      <c r="N5" s="60"/>
      <c r="O5" s="60"/>
      <c r="P5" s="61">
        <v>1</v>
      </c>
      <c r="Q5" s="61">
        <v>1</v>
      </c>
      <c r="R5" s="62" t="str">
        <f ca="1">IFERROR(IF(AND(P6=1,P5=P4),"",IF(AND(P5=P4,OR(P5=P6,P6=""),R6=""),"",IF(P5="","",IF(P5&gt;=5,C5,IF(AND(R6=C6,P6&gt;1),C5,""))))),"")</f>
        <v/>
      </c>
      <c r="S5" s="62" t="str">
        <f ca="1">IFERROR(IF(AND(Q6=1,Q5=Q4),"",IF(AND(Q5=Q4,OR(Q5=Q6,Q6=""),S6=""),"",IF(Q5="","",IF(Q5&gt;=5,C5,IF(AND(S6=C6,Q6&gt;1),C5,""))))),"")</f>
        <v/>
      </c>
      <c r="T5">
        <f>IF(J5&lt;&gt;"",B5,NA())</f>
        <v>0.30769230769230771</v>
      </c>
      <c r="AH5" s="63" t="s">
        <v>77</v>
      </c>
      <c r="AI5" s="63" t="e">
        <f>NA()</f>
        <v>#N/A</v>
      </c>
      <c r="AJ5" s="63" t="e">
        <f>NA()</f>
        <v>#N/A</v>
      </c>
      <c r="AK5" s="63" t="e">
        <f>NA()</f>
        <v>#N/A</v>
      </c>
      <c r="AL5" s="63"/>
    </row>
    <row r="6" spans="1:38" ht="14.5" x14ac:dyDescent="0.35">
      <c r="A6" s="2">
        <f ca="1">CalcVisits!C22</f>
        <v>44480</v>
      </c>
      <c r="B6" s="21">
        <f ca="1">CalcVisits!K22</f>
        <v>0.2857142857142857</v>
      </c>
      <c r="C6" s="52">
        <f t="shared" ref="C6:C69" ca="1" si="0">IF(OR($A6="",$B6=""),NA(),$B6)</f>
        <v>0.2857142857142857</v>
      </c>
      <c r="D6" s="53">
        <f ca="1">MEDIAN($C$5:$C$10)</f>
        <v>0.28869047619047616</v>
      </c>
      <c r="E6" s="54"/>
      <c r="F6" s="55"/>
      <c r="G6" s="56" t="e">
        <f ca="1">IF(OR(E6=0,L6=0),#N/A,IF(C6&lt;&gt;E6,IF(O6=C6,O6,#N/A),#N/A))</f>
        <v>#N/A</v>
      </c>
      <c r="H6" s="57" t="e">
        <f t="shared" ref="H6:H69" ca="1" si="1">IF(R6=C6,R6,IF(S6=C6,S6,#N/A))</f>
        <v>#N/A</v>
      </c>
      <c r="I6" s="58" t="e">
        <f t="shared" ref="I6:I69" ca="1" si="2">IF(AND(D6="",F6="",OR(ISNUMBER(G5),ISNUMBER(G7))),IF(L6=0,C6,#N/A),#N/A)</f>
        <v>#N/A</v>
      </c>
      <c r="J6" s="59" t="str">
        <f ca="1">IF(ISTEXT(VLOOKUP(A6,Table3[],6,FALSE)), VLOOKUP(A6,Table3[],6,FALSE),"")</f>
        <v/>
      </c>
      <c r="K6" s="59"/>
      <c r="L6" s="64" t="b">
        <f ca="1">IF(ISNA(C6),"",IF(AND(D6="",F6=""),IF(C6&lt;(E6-(E6/99)),-1,IF(C6&gt;(E6+(E6/99)),1,0))))</f>
        <v>0</v>
      </c>
      <c r="M6" s="64" t="b">
        <f ca="1">IF(L6&lt;&gt;0,L6, M5)</f>
        <v>0</v>
      </c>
      <c r="N6" s="64" t="b">
        <f ca="1">IF(AND(N5="",M6=M4),N4,IF(AND(A6&lt;&gt;"",D6="",F6=""),IF(ISNA(C6),"",IF(L6=0,IF(M6&lt;&gt;M5,INT(MAX(N$5:N5))+1,INT(MAX(N$5:N5)))+0.5,IF(M6&lt;&gt;M5,INT(MAX(N$5:N5))+1,INT(MAX(N$5:N5)))))))</f>
        <v>0</v>
      </c>
      <c r="O6" s="62" t="str">
        <f ca="1">IF(ISNA(N6),"",IF(AND(D6="",F6=""),IFERROR(IF(COUNTIF($N$5:$N$92,INT(N6))&gt;=6,C6,NA()),""),""))</f>
        <v/>
      </c>
      <c r="P6" s="62">
        <f ca="1">IFERROR(IF(C6="","",IF(C6&gt;C5,P5+1,IF(C6=C5,P5,IF(C6&lt;C5,1,"")))),1)</f>
        <v>1</v>
      </c>
      <c r="Q6" s="62">
        <f ca="1">IFERROR(IF(C6="","",IF(C6&lt;C5,Q5+1,IF(C6=C5,Q5,IF(C6&gt;C5,1,"")))),1)</f>
        <v>2</v>
      </c>
      <c r="R6" s="62" t="str">
        <f t="shared" ref="R6:R69" ca="1" si="3">IFERROR(IF(AND(P7=1,P6=P5),"",IF(AND(P6=P5,OR(P6=P7,P7=""),R7=""),"",IF(P6="","",IF(P6&gt;=5,C6,IF(AND(R7=C7,P7&gt;1),C6,""))))),"")</f>
        <v/>
      </c>
      <c r="S6" s="62" t="str">
        <f t="shared" ref="S6:S69" ca="1" si="4">IFERROR(IF(AND(Q7=1,Q6=Q5),"",IF(AND(Q6=Q5,OR(Q6=Q7,Q7=""),S7=""),"",IF(Q6="","",IF(Q6&gt;=5,C6,IF(AND(S7=C7,Q7&gt;1),C6,""))))),"")</f>
        <v/>
      </c>
      <c r="T6" t="e">
        <f t="shared" ref="T6:T69" ca="1" si="5">IF(J6&lt;&gt;"",B6,NA())</f>
        <v>#N/A</v>
      </c>
      <c r="AH6" t="s">
        <v>78</v>
      </c>
      <c r="AI6" t="s">
        <v>78</v>
      </c>
      <c r="AJ6" t="s">
        <v>78</v>
      </c>
      <c r="AK6" t="s">
        <v>78</v>
      </c>
    </row>
    <row r="7" spans="1:38" ht="14.5" x14ac:dyDescent="0.35">
      <c r="A7" s="2">
        <f ca="1">CalcVisits!C23</f>
        <v>44487</v>
      </c>
      <c r="B7" s="21">
        <f ca="1">CalcVisits!K23</f>
        <v>0.29166666666666669</v>
      </c>
      <c r="C7" s="52">
        <f t="shared" ca="1" si="0"/>
        <v>0.29166666666666669</v>
      </c>
      <c r="D7" s="53">
        <f t="shared" ref="D7:E22" ca="1" si="6">MEDIAN($C$5:$C$10)</f>
        <v>0.28869047619047616</v>
      </c>
      <c r="E7" s="54"/>
      <c r="F7" s="55"/>
      <c r="G7" s="56" t="e">
        <f t="shared" ref="G7:G70" ca="1" si="7">IF(OR(E7=0,L7=0),#N/A,IF(C7&lt;&gt;E7,IF(O7=C7,O7,#N/A),#N/A))</f>
        <v>#N/A</v>
      </c>
      <c r="H7" s="57" t="e">
        <f t="shared" ca="1" si="1"/>
        <v>#N/A</v>
      </c>
      <c r="I7" s="58" t="e">
        <f t="shared" ca="1" si="2"/>
        <v>#N/A</v>
      </c>
      <c r="J7" s="59" t="str">
        <f ca="1">IF(ISTEXT(VLOOKUP(A7,Table3[],6,FALSE)), VLOOKUP(A7,Table3[],6,FALSE),"")</f>
        <v>Test 2</v>
      </c>
      <c r="K7" s="59"/>
      <c r="L7" s="64" t="b">
        <f t="shared" ref="L7:L70" ca="1" si="8">IF(ISNA(C7),"",IF(AND(D7="",F7=""),IF(C7&lt;(E7-(E7/99)),-1,IF(C7&gt;(E7+(E7/99)),1,0))))</f>
        <v>0</v>
      </c>
      <c r="M7" s="64" t="b">
        <f t="shared" ref="M7:M70" ca="1" si="9">IF(L7&lt;&gt;0,L7, M6)</f>
        <v>0</v>
      </c>
      <c r="N7" s="64" t="b">
        <f ca="1">IF(AND(N6="",M7=M5),N5,IF(AND(A7&lt;&gt;"",D7="",F7=""),IF(ISNA(C7),"",IF(L7=0,IF(M7&lt;&gt;M6,INT(MAX(N$5:N6))+1,INT(MAX(N$5:N6)))+0.5,IF(M7&lt;&gt;M6,INT(MAX(N$5:N6))+1,INT(MAX(N$5:N6)))))))</f>
        <v>0</v>
      </c>
      <c r="O7" s="62" t="str">
        <f t="shared" ref="O7:O70" ca="1" si="10">IF(ISNA(N7),"",IF(AND(D7="",F7=""),IFERROR(IF(COUNTIF($N$5:$N$92,INT(N7))&gt;=6,C7,NA()),""),""))</f>
        <v/>
      </c>
      <c r="P7" s="62">
        <f t="shared" ref="P7:P70" ca="1" si="11">IFERROR(IF(C7="","",IF(C7&gt;C6,P6+1,IF(C7=C6,P6,IF(C7&lt;C6,1,"")))),1)</f>
        <v>2</v>
      </c>
      <c r="Q7" s="62">
        <f t="shared" ref="Q7:Q70" ca="1" si="12">IFERROR(IF(C7="","",IF(C7&lt;C6,Q6+1,IF(C7=C6,Q6,IF(C7&gt;C6,1,"")))),1)</f>
        <v>1</v>
      </c>
      <c r="R7" s="62" t="str">
        <f t="shared" ca="1" si="3"/>
        <v/>
      </c>
      <c r="S7" s="62" t="str">
        <f t="shared" ca="1" si="4"/>
        <v/>
      </c>
      <c r="T7">
        <f t="shared" ca="1" si="5"/>
        <v>0.29166666666666669</v>
      </c>
    </row>
    <row r="8" spans="1:38" ht="14.5" x14ac:dyDescent="0.35">
      <c r="A8" s="2">
        <f ca="1">CalcVisits!C24</f>
        <v>44494</v>
      </c>
      <c r="B8" s="21">
        <f ca="1">CalcVisits!K24</f>
        <v>0.26666666666666666</v>
      </c>
      <c r="C8" s="52">
        <f t="shared" ca="1" si="0"/>
        <v>0.26666666666666666</v>
      </c>
      <c r="D8" s="53">
        <f t="shared" ca="1" si="6"/>
        <v>0.28869047619047616</v>
      </c>
      <c r="E8" s="54"/>
      <c r="F8" s="55"/>
      <c r="G8" s="56" t="e">
        <f t="shared" ca="1" si="7"/>
        <v>#N/A</v>
      </c>
      <c r="H8" s="57" t="e">
        <f t="shared" ca="1" si="1"/>
        <v>#N/A</v>
      </c>
      <c r="I8" s="58" t="e">
        <f t="shared" ca="1" si="2"/>
        <v>#N/A</v>
      </c>
      <c r="J8" s="59" t="str">
        <f ca="1">IF(ISTEXT(VLOOKUP(A8,Table3[],6,FALSE)), VLOOKUP(A8,Table3[],6,FALSE),"")</f>
        <v/>
      </c>
      <c r="K8" s="59"/>
      <c r="L8" s="64" t="b">
        <f t="shared" ca="1" si="8"/>
        <v>0</v>
      </c>
      <c r="M8" s="64" t="b">
        <f t="shared" ca="1" si="9"/>
        <v>0</v>
      </c>
      <c r="N8" s="64" t="b">
        <f ca="1">IF(AND(N7="",M8=M6),N6,IF(AND(A8&lt;&gt;"",D8="",F8=""),IF(ISNA(C8),"",IF(L8=0,IF(M8&lt;&gt;M7,INT(MAX(N$5:N7))+1,INT(MAX(N$5:N7)))+0.5,IF(M8&lt;&gt;M7,INT(MAX(N$5:N7))+1,INT(MAX(N$5:N7)))))))</f>
        <v>0</v>
      </c>
      <c r="O8" s="62" t="str">
        <f t="shared" ca="1" si="10"/>
        <v/>
      </c>
      <c r="P8" s="62">
        <f t="shared" ca="1" si="11"/>
        <v>1</v>
      </c>
      <c r="Q8" s="62">
        <f t="shared" ca="1" si="12"/>
        <v>2</v>
      </c>
      <c r="R8" s="62" t="str">
        <f t="shared" ca="1" si="3"/>
        <v/>
      </c>
      <c r="S8" s="62" t="str">
        <f t="shared" ca="1" si="4"/>
        <v/>
      </c>
      <c r="T8" t="e">
        <f t="shared" ca="1" si="5"/>
        <v>#N/A</v>
      </c>
    </row>
    <row r="9" spans="1:38" ht="14.5" x14ac:dyDescent="0.35">
      <c r="A9" s="2">
        <f ca="1">CalcVisits!C25</f>
        <v>44501</v>
      </c>
      <c r="B9" s="21">
        <f ca="1">CalcVisits!K25</f>
        <v>0.15384615384615385</v>
      </c>
      <c r="C9" s="52">
        <f t="shared" ca="1" si="0"/>
        <v>0.15384615384615385</v>
      </c>
      <c r="D9" s="53">
        <f t="shared" ca="1" si="6"/>
        <v>0.28869047619047616</v>
      </c>
      <c r="E9" s="54"/>
      <c r="F9" s="55"/>
      <c r="G9" s="56" t="e">
        <f t="shared" ca="1" si="7"/>
        <v>#N/A</v>
      </c>
      <c r="H9" s="57" t="e">
        <f t="shared" ca="1" si="1"/>
        <v>#N/A</v>
      </c>
      <c r="I9" s="58" t="e">
        <f t="shared" ca="1" si="2"/>
        <v>#N/A</v>
      </c>
      <c r="J9" s="59" t="str">
        <f ca="1">IF(ISTEXT(VLOOKUP(A9,Table3[],6,FALSE)), VLOOKUP(A9,Table3[],6,FALSE),"")</f>
        <v/>
      </c>
      <c r="K9" s="59"/>
      <c r="L9" s="64" t="b">
        <f t="shared" ca="1" si="8"/>
        <v>0</v>
      </c>
      <c r="M9" s="64" t="b">
        <f t="shared" ca="1" si="9"/>
        <v>0</v>
      </c>
      <c r="N9" s="64" t="b">
        <f ca="1">IF(AND(N8="",M9=M7),N7,IF(AND(A9&lt;&gt;"",D9="",F9=""),IF(ISNA(C9),"",IF(L9=0,IF(M9&lt;&gt;M8,INT(MAX(N$5:N8))+1,INT(MAX(N$5:N8)))+0.5,IF(M9&lt;&gt;M8,INT(MAX(N$5:N8))+1,INT(MAX(N$5:N8)))))))</f>
        <v>0</v>
      </c>
      <c r="O9" s="62" t="str">
        <f t="shared" ca="1" si="10"/>
        <v/>
      </c>
      <c r="P9" s="62">
        <f t="shared" ca="1" si="11"/>
        <v>1</v>
      </c>
      <c r="Q9" s="62">
        <f t="shared" ca="1" si="12"/>
        <v>3</v>
      </c>
      <c r="R9" s="62" t="str">
        <f t="shared" ca="1" si="3"/>
        <v/>
      </c>
      <c r="S9" s="62" t="str">
        <f t="shared" ca="1" si="4"/>
        <v/>
      </c>
      <c r="T9" t="e">
        <f t="shared" ca="1" si="5"/>
        <v>#N/A</v>
      </c>
    </row>
    <row r="10" spans="1:38" ht="14.5" x14ac:dyDescent="0.35">
      <c r="A10" s="2">
        <f ca="1">CalcVisits!C26</f>
        <v>44508</v>
      </c>
      <c r="B10" s="21">
        <f ca="1">CalcVisits!K26</f>
        <v>0.29166666666666669</v>
      </c>
      <c r="C10" s="52">
        <f t="shared" ca="1" si="0"/>
        <v>0.29166666666666669</v>
      </c>
      <c r="D10" s="53">
        <f t="shared" ca="1" si="6"/>
        <v>0.28869047619047616</v>
      </c>
      <c r="E10" s="65"/>
      <c r="F10" s="55"/>
      <c r="G10" s="56" t="e">
        <f t="shared" ca="1" si="7"/>
        <v>#N/A</v>
      </c>
      <c r="H10" s="57" t="e">
        <f t="shared" ca="1" si="1"/>
        <v>#N/A</v>
      </c>
      <c r="I10" s="58" t="e">
        <f t="shared" ca="1" si="2"/>
        <v>#N/A</v>
      </c>
      <c r="J10" s="59" t="str">
        <f ca="1">IF(ISTEXT(VLOOKUP(A10,Table3[],6,FALSE)), VLOOKUP(A10,Table3[],6,FALSE),"")</f>
        <v/>
      </c>
      <c r="K10" s="59"/>
      <c r="L10" s="64" t="b">
        <f t="shared" ca="1" si="8"/>
        <v>0</v>
      </c>
      <c r="M10" s="64" t="b">
        <f t="shared" ca="1" si="9"/>
        <v>0</v>
      </c>
      <c r="N10" s="64" t="b">
        <f ca="1">IF(AND(N9="",M10=M8),N8,IF(AND(A10&lt;&gt;"",D10="",F10=""),IF(ISNA(C10),"",IF(L10=0,IF(M10&lt;&gt;M9,INT(MAX(N$5:N9))+1,INT(MAX(N$5:N9)))+0.5,IF(M10&lt;&gt;M9,INT(MAX(N$5:N9))+1,INT(MAX(N$5:N9)))))))</f>
        <v>0</v>
      </c>
      <c r="O10" s="62" t="str">
        <f t="shared" ca="1" si="10"/>
        <v/>
      </c>
      <c r="P10" s="62">
        <f t="shared" ca="1" si="11"/>
        <v>2</v>
      </c>
      <c r="Q10" s="62">
        <f t="shared" ca="1" si="12"/>
        <v>1</v>
      </c>
      <c r="R10" s="62" t="str">
        <f t="shared" ca="1" si="3"/>
        <v/>
      </c>
      <c r="S10" s="62" t="str">
        <f t="shared" ca="1" si="4"/>
        <v/>
      </c>
      <c r="T10" t="e">
        <f t="shared" ca="1" si="5"/>
        <v>#N/A</v>
      </c>
    </row>
    <row r="11" spans="1:38" ht="14.5" x14ac:dyDescent="0.35">
      <c r="A11" s="2">
        <f ca="1">CalcVisits!C27</f>
        <v>44515</v>
      </c>
      <c r="B11" s="21">
        <f ca="1">CalcVisits!K27</f>
        <v>8.3333333333333329E-2</v>
      </c>
      <c r="C11" s="52">
        <f t="shared" ca="1" si="0"/>
        <v>8.3333333333333329E-2</v>
      </c>
      <c r="D11" s="53">
        <f t="shared" ca="1" si="6"/>
        <v>0.28869047619047616</v>
      </c>
      <c r="E11" s="65"/>
      <c r="F11" s="55"/>
      <c r="G11" s="56" t="e">
        <f t="shared" ca="1" si="7"/>
        <v>#N/A</v>
      </c>
      <c r="H11" s="57" t="e">
        <f t="shared" ca="1" si="1"/>
        <v>#N/A</v>
      </c>
      <c r="I11" s="58" t="e">
        <f t="shared" ca="1" si="2"/>
        <v>#N/A</v>
      </c>
      <c r="J11" s="59" t="str">
        <f ca="1">IF(ISTEXT(VLOOKUP(A11,Table3[],6,FALSE)), VLOOKUP(A11,Table3[],6,FALSE),"")</f>
        <v/>
      </c>
      <c r="K11" s="59"/>
      <c r="L11" s="64" t="b">
        <f t="shared" ca="1" si="8"/>
        <v>0</v>
      </c>
      <c r="M11" s="64" t="b">
        <f t="shared" ca="1" si="9"/>
        <v>0</v>
      </c>
      <c r="N11" s="64" t="b">
        <f ca="1">IF(AND(N10="",M11=M9),N9,IF(AND(A11&lt;&gt;"",D11="",F11=""),IF(ISNA(C11),"",IF(L11=0,IF(M11&lt;&gt;M10,INT(MAX(N$5:N10))+1,INT(MAX(N$5:N10)))+0.5,IF(M11&lt;&gt;M10,INT(MAX(N$5:N10))+1,INT(MAX(N$5:N10)))))))</f>
        <v>0</v>
      </c>
      <c r="O11" s="62" t="str">
        <f t="shared" ca="1" si="10"/>
        <v/>
      </c>
      <c r="P11" s="62">
        <f t="shared" ca="1" si="11"/>
        <v>1</v>
      </c>
      <c r="Q11" s="62">
        <f t="shared" ca="1" si="12"/>
        <v>2</v>
      </c>
      <c r="R11" s="62" t="str">
        <f t="shared" ca="1" si="3"/>
        <v/>
      </c>
      <c r="S11" s="62" t="str">
        <f t="shared" ca="1" si="4"/>
        <v/>
      </c>
      <c r="T11" t="e">
        <f t="shared" ca="1" si="5"/>
        <v>#N/A</v>
      </c>
    </row>
    <row r="12" spans="1:38" ht="14.5" x14ac:dyDescent="0.35">
      <c r="A12" s="2">
        <f ca="1">CalcVisits!C28</f>
        <v>44522</v>
      </c>
      <c r="B12" s="21">
        <f ca="1">CalcVisits!K28</f>
        <v>0.25</v>
      </c>
      <c r="C12" s="52">
        <f t="shared" ca="1" si="0"/>
        <v>0.25</v>
      </c>
      <c r="D12" s="53">
        <f t="shared" ca="1" si="6"/>
        <v>0.28869047619047616</v>
      </c>
      <c r="E12" s="65"/>
      <c r="F12" s="55"/>
      <c r="G12" s="56" t="e">
        <f t="shared" ca="1" si="7"/>
        <v>#N/A</v>
      </c>
      <c r="H12" s="57" t="e">
        <f t="shared" ca="1" si="1"/>
        <v>#N/A</v>
      </c>
      <c r="I12" s="58" t="e">
        <f t="shared" ca="1" si="2"/>
        <v>#N/A</v>
      </c>
      <c r="J12" s="59" t="str">
        <f ca="1">IF(ISTEXT(VLOOKUP(A12,Table3[],6,FALSE)), VLOOKUP(A12,Table3[],6,FALSE),"")</f>
        <v/>
      </c>
      <c r="K12" s="59"/>
      <c r="L12" s="64" t="b">
        <f t="shared" ca="1" si="8"/>
        <v>0</v>
      </c>
      <c r="M12" s="64" t="b">
        <f t="shared" ca="1" si="9"/>
        <v>0</v>
      </c>
      <c r="N12" s="64" t="b">
        <f ca="1">IF(AND(N11="",M12=M10),N10,IF(AND(A12&lt;&gt;"",D12="",F12=""),IF(ISNA(C12),"",IF(L12=0,IF(M12&lt;&gt;M11,INT(MAX(N$5:N11))+1,INT(MAX(N$5:N11)))+0.5,IF(M12&lt;&gt;M11,INT(MAX(N$5:N11))+1,INT(MAX(N$5:N11)))))))</f>
        <v>0</v>
      </c>
      <c r="O12" s="62" t="str">
        <f t="shared" ca="1" si="10"/>
        <v/>
      </c>
      <c r="P12" s="62">
        <f t="shared" ca="1" si="11"/>
        <v>2</v>
      </c>
      <c r="Q12" s="62">
        <f t="shared" ca="1" si="12"/>
        <v>1</v>
      </c>
      <c r="R12" s="62" t="str">
        <f t="shared" ca="1" si="3"/>
        <v/>
      </c>
      <c r="S12" s="62" t="str">
        <f t="shared" ca="1" si="4"/>
        <v/>
      </c>
      <c r="T12" t="e">
        <f t="shared" ca="1" si="5"/>
        <v>#N/A</v>
      </c>
    </row>
    <row r="13" spans="1:38" ht="14.5" x14ac:dyDescent="0.35">
      <c r="A13" s="2">
        <f ca="1">CalcVisits!C29</f>
        <v>44529</v>
      </c>
      <c r="B13" s="21">
        <f ca="1">CalcVisits!K29</f>
        <v>0.1</v>
      </c>
      <c r="C13" s="52">
        <f t="shared" ca="1" si="0"/>
        <v>0.1</v>
      </c>
      <c r="D13" s="53">
        <f t="shared" ca="1" si="6"/>
        <v>0.28869047619047616</v>
      </c>
      <c r="E13" s="65"/>
      <c r="F13" s="55"/>
      <c r="G13" s="56" t="e">
        <f t="shared" ca="1" si="7"/>
        <v>#N/A</v>
      </c>
      <c r="H13" s="57" t="e">
        <f t="shared" ca="1" si="1"/>
        <v>#N/A</v>
      </c>
      <c r="I13" s="58" t="e">
        <f t="shared" ca="1" si="2"/>
        <v>#N/A</v>
      </c>
      <c r="J13" s="59" t="str">
        <f ca="1">IF(ISTEXT(VLOOKUP(A13,Table3[],6,FALSE)), VLOOKUP(A13,Table3[],6,FALSE),"")</f>
        <v>Test 3</v>
      </c>
      <c r="K13" s="59"/>
      <c r="L13" s="64" t="b">
        <f t="shared" ca="1" si="8"/>
        <v>0</v>
      </c>
      <c r="M13" s="64" t="b">
        <f t="shared" ca="1" si="9"/>
        <v>0</v>
      </c>
      <c r="N13" s="64" t="b">
        <f ca="1">IF(AND(N12="",M13=M11),N11,IF(AND(A13&lt;&gt;"",D13="",F13=""),IF(ISNA(C13),"",IF(L13=0,IF(M13&lt;&gt;M12,INT(MAX(N$5:N12))+1,INT(MAX(N$5:N12)))+0.5,IF(M13&lt;&gt;M12,INT(MAX(N$5:N12))+1,INT(MAX(N$5:N12)))))))</f>
        <v>0</v>
      </c>
      <c r="O13" s="62" t="str">
        <f t="shared" ca="1" si="10"/>
        <v/>
      </c>
      <c r="P13" s="62">
        <f t="shared" ca="1" si="11"/>
        <v>1</v>
      </c>
      <c r="Q13" s="62">
        <f t="shared" ca="1" si="12"/>
        <v>2</v>
      </c>
      <c r="R13" s="62" t="str">
        <f t="shared" ca="1" si="3"/>
        <v/>
      </c>
      <c r="S13" s="62" t="str">
        <f t="shared" ca="1" si="4"/>
        <v/>
      </c>
      <c r="T13">
        <f t="shared" ca="1" si="5"/>
        <v>0.1</v>
      </c>
    </row>
    <row r="14" spans="1:38" ht="14.5" x14ac:dyDescent="0.35">
      <c r="A14" s="2">
        <f ca="1">CalcVisits!C30</f>
        <v>44536</v>
      </c>
      <c r="B14" s="21">
        <f ca="1">CalcVisits!K30</f>
        <v>0.14814814814814814</v>
      </c>
      <c r="C14" s="52">
        <f t="shared" ca="1" si="0"/>
        <v>0.14814814814814814</v>
      </c>
      <c r="D14" s="53">
        <f t="shared" ca="1" si="6"/>
        <v>0.28869047619047616</v>
      </c>
      <c r="E14" s="65"/>
      <c r="F14" s="55"/>
      <c r="G14" s="56" t="e">
        <f t="shared" ca="1" si="7"/>
        <v>#N/A</v>
      </c>
      <c r="H14" s="57" t="e">
        <f t="shared" ca="1" si="1"/>
        <v>#N/A</v>
      </c>
      <c r="I14" s="58" t="e">
        <f t="shared" ca="1" si="2"/>
        <v>#N/A</v>
      </c>
      <c r="J14" s="59" t="str">
        <f ca="1">IF(ISTEXT(VLOOKUP(A14,Table3[],6,FALSE)), VLOOKUP(A14,Table3[],6,FALSE),"")</f>
        <v/>
      </c>
      <c r="K14" s="59"/>
      <c r="L14" s="64" t="b">
        <f t="shared" ca="1" si="8"/>
        <v>0</v>
      </c>
      <c r="M14" s="64" t="b">
        <f t="shared" ca="1" si="9"/>
        <v>0</v>
      </c>
      <c r="N14" s="64" t="b">
        <f ca="1">IF(AND(N13="",M14=M12),N12,IF(AND(A14&lt;&gt;"",D14="",F14=""),IF(ISNA(C14),"",IF(L14=0,IF(M14&lt;&gt;M13,INT(MAX(N$5:N13))+1,INT(MAX(N$5:N13)))+0.5,IF(M14&lt;&gt;M13,INT(MAX(N$5:N13))+1,INT(MAX(N$5:N13)))))))</f>
        <v>0</v>
      </c>
      <c r="O14" s="62" t="str">
        <f t="shared" ca="1" si="10"/>
        <v/>
      </c>
      <c r="P14" s="62">
        <f t="shared" ca="1" si="11"/>
        <v>2</v>
      </c>
      <c r="Q14" s="62">
        <f t="shared" ca="1" si="12"/>
        <v>1</v>
      </c>
      <c r="R14" s="62" t="str">
        <f t="shared" ca="1" si="3"/>
        <v/>
      </c>
      <c r="S14" s="62" t="str">
        <f t="shared" ca="1" si="4"/>
        <v/>
      </c>
      <c r="T14" t="e">
        <f t="shared" ca="1" si="5"/>
        <v>#N/A</v>
      </c>
    </row>
    <row r="15" spans="1:38" ht="14.5" x14ac:dyDescent="0.35">
      <c r="A15" s="2">
        <f ca="1">CalcVisits!C31</f>
        <v>44543</v>
      </c>
      <c r="B15" s="21">
        <f ca="1">CalcVisits!K31</f>
        <v>0.15</v>
      </c>
      <c r="C15" s="52">
        <f t="shared" ca="1" si="0"/>
        <v>0.15</v>
      </c>
      <c r="D15" s="53">
        <f t="shared" ca="1" si="6"/>
        <v>0.28869047619047616</v>
      </c>
      <c r="E15" s="65"/>
      <c r="F15" s="55"/>
      <c r="G15" s="56" t="e">
        <f t="shared" ca="1" si="7"/>
        <v>#N/A</v>
      </c>
      <c r="H15" s="57" t="e">
        <f t="shared" ca="1" si="1"/>
        <v>#N/A</v>
      </c>
      <c r="I15" s="58" t="e">
        <f t="shared" ca="1" si="2"/>
        <v>#N/A</v>
      </c>
      <c r="J15" s="59" t="str">
        <f ca="1">IF(ISTEXT(VLOOKUP(A15,Table3[],6,FALSE)), VLOOKUP(A15,Table3[],6,FALSE),"")</f>
        <v/>
      </c>
      <c r="K15" s="59"/>
      <c r="L15" s="64" t="b">
        <f t="shared" ca="1" si="8"/>
        <v>0</v>
      </c>
      <c r="M15" s="64" t="b">
        <f t="shared" ca="1" si="9"/>
        <v>0</v>
      </c>
      <c r="N15" s="64" t="b">
        <f ca="1">IF(AND(N14="",M15=M13),N13,IF(AND(A15&lt;&gt;"",D15="",F15=""),IF(ISNA(C15),"",IF(L15=0,IF(M15&lt;&gt;M14,INT(MAX(N$5:N14))+1,INT(MAX(N$5:N14)))+0.5,IF(M15&lt;&gt;M14,INT(MAX(N$5:N14))+1,INT(MAX(N$5:N14)))))))</f>
        <v>0</v>
      </c>
      <c r="O15" s="62" t="str">
        <f t="shared" ca="1" si="10"/>
        <v/>
      </c>
      <c r="P15" s="62">
        <f t="shared" ca="1" si="11"/>
        <v>3</v>
      </c>
      <c r="Q15" s="62">
        <f t="shared" ca="1" si="12"/>
        <v>1</v>
      </c>
      <c r="R15" s="62" t="str">
        <f t="shared" ca="1" si="3"/>
        <v/>
      </c>
      <c r="S15" s="62" t="str">
        <f t="shared" ca="1" si="4"/>
        <v/>
      </c>
      <c r="T15" t="e">
        <f t="shared" ca="1" si="5"/>
        <v>#N/A</v>
      </c>
    </row>
    <row r="16" spans="1:38" ht="14.5" x14ac:dyDescent="0.35">
      <c r="A16" s="2" t="str">
        <f ca="1">CalcVisits!C32</f>
        <v/>
      </c>
      <c r="B16" s="21" t="str">
        <f ca="1">CalcVisits!K32</f>
        <v/>
      </c>
      <c r="C16" s="52" t="e">
        <f t="shared" ca="1" si="0"/>
        <v>#N/A</v>
      </c>
      <c r="D16" s="53">
        <f t="shared" ca="1" si="6"/>
        <v>0.28869047619047616</v>
      </c>
      <c r="E16" s="65">
        <f t="shared" ca="1" si="6"/>
        <v>0.28869047619047616</v>
      </c>
      <c r="F16" s="55"/>
      <c r="G16" s="56" t="e">
        <f t="shared" ca="1" si="7"/>
        <v>#N/A</v>
      </c>
      <c r="H16" s="57" t="e">
        <f t="shared" ca="1" si="1"/>
        <v>#N/A</v>
      </c>
      <c r="I16" s="58" t="e">
        <f ca="1">IF(AND(D16="",F16="",OR(ISNUMBER(G15),ISNUMBER(G17))),IF(L16=0,C16,#N/A),#N/A)</f>
        <v>#N/A</v>
      </c>
      <c r="J16" s="59" t="str">
        <f ca="1">IF(ISTEXT(VLOOKUP(A16,Table3[],6,FALSE)), VLOOKUP(A16,Table3[],6,FALSE),"")</f>
        <v/>
      </c>
      <c r="K16" s="59"/>
      <c r="L16" s="64" t="str">
        <f t="shared" ca="1" si="8"/>
        <v/>
      </c>
      <c r="M16" s="64" t="str">
        <f t="shared" ca="1" si="9"/>
        <v/>
      </c>
      <c r="N16" s="64" t="b">
        <f ca="1">IF(AND(N15="",M16=M14),N14,IF(AND(A16&lt;&gt;"",D16="",F16=""),IF(ISNA(C16),"",IF(L16=0,IF(M16&lt;&gt;M15,INT(MAX(N$5:N15))+1,INT(MAX(N$5:N15)))+0.5,IF(M16&lt;&gt;M15,INT(MAX(N$5:N15))+1,INT(MAX(N$5:N15)))))))</f>
        <v>0</v>
      </c>
      <c r="O16" s="62" t="str">
        <f t="shared" ca="1" si="10"/>
        <v/>
      </c>
      <c r="P16" s="62">
        <f t="shared" ca="1" si="11"/>
        <v>1</v>
      </c>
      <c r="Q16" s="62">
        <f t="shared" ca="1" si="12"/>
        <v>1</v>
      </c>
      <c r="R16" s="62" t="str">
        <f t="shared" ca="1" si="3"/>
        <v/>
      </c>
      <c r="S16" s="62" t="str">
        <f t="shared" ca="1" si="4"/>
        <v/>
      </c>
      <c r="T16" t="e">
        <f t="shared" ca="1" si="5"/>
        <v>#N/A</v>
      </c>
    </row>
    <row r="17" spans="1:20" ht="14.5" x14ac:dyDescent="0.35">
      <c r="A17" s="2" t="str">
        <f ca="1">CalcVisits!C33</f>
        <v/>
      </c>
      <c r="B17" s="21" t="str">
        <f ca="1">CalcVisits!K33</f>
        <v/>
      </c>
      <c r="C17" s="52" t="e">
        <f t="shared" ca="1" si="0"/>
        <v>#N/A</v>
      </c>
      <c r="D17" s="66"/>
      <c r="E17" s="65">
        <f t="shared" ca="1" si="6"/>
        <v>0.28869047619047616</v>
      </c>
      <c r="F17" s="55"/>
      <c r="G17" s="56" t="e">
        <f t="shared" ca="1" si="7"/>
        <v>#N/A</v>
      </c>
      <c r="H17" s="57" t="e">
        <f t="shared" ca="1" si="1"/>
        <v>#N/A</v>
      </c>
      <c r="I17" s="58" t="e">
        <f t="shared" ca="1" si="2"/>
        <v>#N/A</v>
      </c>
      <c r="J17" s="59" t="str">
        <f ca="1">IF(ISTEXT(VLOOKUP(A17,Table3[],6,FALSE)), VLOOKUP(A17,Table3[],6,FALSE),"")</f>
        <v/>
      </c>
      <c r="K17" s="59"/>
      <c r="L17" s="64" t="str">
        <f t="shared" ca="1" si="8"/>
        <v/>
      </c>
      <c r="M17" s="64" t="str">
        <f t="shared" ca="1" si="9"/>
        <v/>
      </c>
      <c r="N17" s="64" t="b">
        <f ca="1">IF(AND(N16="",M17=M15),N15,IF(AND(A17&lt;&gt;"",D17="",F17=""),IF(ISNA(C17),"",IF(L17=0,IF(M17&lt;&gt;M16,INT(MAX(N$5:N16))+1,INT(MAX(N$5:N16)))+0.5,IF(M17&lt;&gt;M16,INT(MAX(N$5:N16))+1,INT(MAX(N$5:N16)))))))</f>
        <v>0</v>
      </c>
      <c r="O17" s="62" t="str">
        <f t="shared" ca="1" si="10"/>
        <v/>
      </c>
      <c r="P17" s="62">
        <f t="shared" ca="1" si="11"/>
        <v>1</v>
      </c>
      <c r="Q17" s="62">
        <f t="shared" ca="1" si="12"/>
        <v>1</v>
      </c>
      <c r="R17" s="62" t="str">
        <f t="shared" ca="1" si="3"/>
        <v/>
      </c>
      <c r="S17" s="62" t="str">
        <f t="shared" ca="1" si="4"/>
        <v/>
      </c>
      <c r="T17" t="e">
        <f t="shared" ca="1" si="5"/>
        <v>#N/A</v>
      </c>
    </row>
    <row r="18" spans="1:20" ht="14.5" x14ac:dyDescent="0.35">
      <c r="A18" s="2" t="str">
        <f ca="1">CalcVisits!C34</f>
        <v/>
      </c>
      <c r="B18" s="21" t="str">
        <f ca="1">CalcVisits!K34</f>
        <v/>
      </c>
      <c r="C18" s="52" t="e">
        <f t="shared" ca="1" si="0"/>
        <v>#N/A</v>
      </c>
      <c r="D18" s="66"/>
      <c r="E18" s="65">
        <f t="shared" ca="1" si="6"/>
        <v>0.28869047619047616</v>
      </c>
      <c r="F18" s="55"/>
      <c r="G18" s="56" t="e">
        <f t="shared" ca="1" si="7"/>
        <v>#N/A</v>
      </c>
      <c r="H18" s="57" t="e">
        <f t="shared" ca="1" si="1"/>
        <v>#N/A</v>
      </c>
      <c r="I18" s="58" t="e">
        <f t="shared" ca="1" si="2"/>
        <v>#N/A</v>
      </c>
      <c r="J18" s="59" t="str">
        <f ca="1">IF(ISTEXT(VLOOKUP(A18,Table3[],6,FALSE)), VLOOKUP(A18,Table3[],6,FALSE),"")</f>
        <v/>
      </c>
      <c r="K18" s="59"/>
      <c r="L18" s="64" t="str">
        <f t="shared" ca="1" si="8"/>
        <v/>
      </c>
      <c r="M18" s="64" t="str">
        <f t="shared" ca="1" si="9"/>
        <v/>
      </c>
      <c r="N18" s="64" t="b">
        <f ca="1">IF(AND(N17="",M18=M16),N16,IF(AND(A18&lt;&gt;"",D18="",F18=""),IF(ISNA(C18),"",IF(L18=0,IF(M18&lt;&gt;M17,INT(MAX(N$5:N17))+1,INT(MAX(N$5:N17)))+0.5,IF(M18&lt;&gt;M17,INT(MAX(N$5:N17))+1,INT(MAX(N$5:N17)))))))</f>
        <v>0</v>
      </c>
      <c r="O18" s="62" t="str">
        <f t="shared" ca="1" si="10"/>
        <v/>
      </c>
      <c r="P18" s="62">
        <f t="shared" ca="1" si="11"/>
        <v>1</v>
      </c>
      <c r="Q18" s="62">
        <f t="shared" ca="1" si="12"/>
        <v>1</v>
      </c>
      <c r="R18" s="62" t="str">
        <f t="shared" ca="1" si="3"/>
        <v/>
      </c>
      <c r="S18" s="62" t="str">
        <f t="shared" ca="1" si="4"/>
        <v/>
      </c>
      <c r="T18" t="e">
        <f t="shared" ca="1" si="5"/>
        <v>#N/A</v>
      </c>
    </row>
    <row r="19" spans="1:20" ht="14.5" x14ac:dyDescent="0.35">
      <c r="A19" s="2" t="str">
        <f ca="1">CalcVisits!C35</f>
        <v/>
      </c>
      <c r="B19" s="21" t="str">
        <f ca="1">CalcVisits!K35</f>
        <v/>
      </c>
      <c r="C19" s="52" t="e">
        <f t="shared" ca="1" si="0"/>
        <v>#N/A</v>
      </c>
      <c r="D19" s="66"/>
      <c r="E19" s="65">
        <f t="shared" ca="1" si="6"/>
        <v>0.28869047619047616</v>
      </c>
      <c r="F19" s="55"/>
      <c r="G19" s="56" t="e">
        <f t="shared" ca="1" si="7"/>
        <v>#N/A</v>
      </c>
      <c r="H19" s="57" t="e">
        <f t="shared" ca="1" si="1"/>
        <v>#N/A</v>
      </c>
      <c r="I19" s="58" t="e">
        <f t="shared" ca="1" si="2"/>
        <v>#N/A</v>
      </c>
      <c r="J19" s="59" t="str">
        <f ca="1">IF(ISTEXT(VLOOKUP(A19,Table3[],6,FALSE)), VLOOKUP(A19,Table3[],6,FALSE),"")</f>
        <v/>
      </c>
      <c r="K19" s="59"/>
      <c r="L19" s="64" t="str">
        <f t="shared" ca="1" si="8"/>
        <v/>
      </c>
      <c r="M19" s="64" t="str">
        <f t="shared" ca="1" si="9"/>
        <v/>
      </c>
      <c r="N19" s="64" t="b">
        <f ca="1">IF(AND(N18="",M19=M17),N17,IF(AND(A19&lt;&gt;"",D19="",F19=""),IF(ISNA(C19),"",IF(L19=0,IF(M19&lt;&gt;M18,INT(MAX(N$5:N18))+1,INT(MAX(N$5:N18)))+0.5,IF(M19&lt;&gt;M18,INT(MAX(N$5:N18))+1,INT(MAX(N$5:N18)))))))</f>
        <v>0</v>
      </c>
      <c r="O19" s="62" t="str">
        <f t="shared" ca="1" si="10"/>
        <v/>
      </c>
      <c r="P19" s="62">
        <f t="shared" ca="1" si="11"/>
        <v>1</v>
      </c>
      <c r="Q19" s="62">
        <f t="shared" ca="1" si="12"/>
        <v>1</v>
      </c>
      <c r="R19" s="62" t="str">
        <f t="shared" ca="1" si="3"/>
        <v/>
      </c>
      <c r="S19" s="62" t="str">
        <f t="shared" ca="1" si="4"/>
        <v/>
      </c>
      <c r="T19" t="e">
        <f t="shared" ca="1" si="5"/>
        <v>#N/A</v>
      </c>
    </row>
    <row r="20" spans="1:20" ht="14.5" x14ac:dyDescent="0.35">
      <c r="A20" s="2" t="str">
        <f ca="1">CalcVisits!C36</f>
        <v/>
      </c>
      <c r="B20" s="21" t="str">
        <f ca="1">CalcVisits!K36</f>
        <v/>
      </c>
      <c r="C20" s="52" t="e">
        <f t="shared" ca="1" si="0"/>
        <v>#N/A</v>
      </c>
      <c r="D20" s="66"/>
      <c r="E20" s="65">
        <f t="shared" ca="1" si="6"/>
        <v>0.28869047619047616</v>
      </c>
      <c r="F20" s="55"/>
      <c r="G20" s="56" t="e">
        <f t="shared" ca="1" si="7"/>
        <v>#N/A</v>
      </c>
      <c r="H20" s="57" t="e">
        <f t="shared" ca="1" si="1"/>
        <v>#N/A</v>
      </c>
      <c r="I20" s="58" t="e">
        <f t="shared" ca="1" si="2"/>
        <v>#N/A</v>
      </c>
      <c r="J20" s="59" t="str">
        <f ca="1">IF(ISTEXT(VLOOKUP(A20,Table3[],6,FALSE)), VLOOKUP(A20,Table3[],6,FALSE),"")</f>
        <v/>
      </c>
      <c r="K20" s="59"/>
      <c r="L20" s="64" t="str">
        <f t="shared" ca="1" si="8"/>
        <v/>
      </c>
      <c r="M20" s="64" t="str">
        <f t="shared" ca="1" si="9"/>
        <v/>
      </c>
      <c r="N20" s="64" t="b">
        <f ca="1">IF(AND(N19="",M20=M18),N18,IF(AND(A20&lt;&gt;"",D20="",F20=""),IF(ISNA(C20),"",IF(L20=0,IF(M20&lt;&gt;M19,INT(MAX(N$5:N19))+1,INT(MAX(N$5:N19)))+0.5,IF(M20&lt;&gt;M19,INT(MAX(N$5:N19))+1,INT(MAX(N$5:N19)))))))</f>
        <v>0</v>
      </c>
      <c r="O20" s="62" t="str">
        <f t="shared" ca="1" si="10"/>
        <v/>
      </c>
      <c r="P20" s="62">
        <f t="shared" ca="1" si="11"/>
        <v>1</v>
      </c>
      <c r="Q20" s="62">
        <f t="shared" ca="1" si="12"/>
        <v>1</v>
      </c>
      <c r="R20" s="62" t="str">
        <f t="shared" ca="1" si="3"/>
        <v/>
      </c>
      <c r="S20" s="62" t="str">
        <f t="shared" ca="1" si="4"/>
        <v/>
      </c>
      <c r="T20" t="e">
        <f t="shared" ca="1" si="5"/>
        <v>#N/A</v>
      </c>
    </row>
    <row r="21" spans="1:20" ht="14.5" x14ac:dyDescent="0.35">
      <c r="A21" s="2" t="str">
        <f ca="1">CalcVisits!C37</f>
        <v/>
      </c>
      <c r="B21" s="21" t="str">
        <f ca="1">CalcVisits!K37</f>
        <v/>
      </c>
      <c r="C21" s="52" t="e">
        <f t="shared" ca="1" si="0"/>
        <v>#N/A</v>
      </c>
      <c r="D21" s="66"/>
      <c r="E21" s="65">
        <f t="shared" ca="1" si="6"/>
        <v>0.28869047619047616</v>
      </c>
      <c r="F21" s="55"/>
      <c r="G21" s="56" t="e">
        <f t="shared" ca="1" si="7"/>
        <v>#N/A</v>
      </c>
      <c r="H21" s="57" t="e">
        <f t="shared" ca="1" si="1"/>
        <v>#N/A</v>
      </c>
      <c r="I21" s="58" t="e">
        <f t="shared" ca="1" si="2"/>
        <v>#N/A</v>
      </c>
      <c r="J21" s="59" t="str">
        <f ca="1">IF(ISTEXT(VLOOKUP(A21,Table3[],6,FALSE)), VLOOKUP(A21,Table3[],6,FALSE),"")</f>
        <v/>
      </c>
      <c r="K21" s="59"/>
      <c r="L21" s="64" t="str">
        <f t="shared" ca="1" si="8"/>
        <v/>
      </c>
      <c r="M21" s="64" t="str">
        <f t="shared" ca="1" si="9"/>
        <v/>
      </c>
      <c r="N21" s="64" t="b">
        <f ca="1">IF(AND(N20="",M21=M19),N19,IF(AND(A21&lt;&gt;"",D21="",F21=""),IF(ISNA(C21),"",IF(L21=0,IF(M21&lt;&gt;M20,INT(MAX(N$5:N20))+1,INT(MAX(N$5:N20)))+0.5,IF(M21&lt;&gt;M20,INT(MAX(N$5:N20))+1,INT(MAX(N$5:N20)))))))</f>
        <v>0</v>
      </c>
      <c r="O21" s="62" t="str">
        <f t="shared" ca="1" si="10"/>
        <v/>
      </c>
      <c r="P21" s="62">
        <f t="shared" ca="1" si="11"/>
        <v>1</v>
      </c>
      <c r="Q21" s="62">
        <f t="shared" ca="1" si="12"/>
        <v>1</v>
      </c>
      <c r="R21" s="62" t="str">
        <f t="shared" ca="1" si="3"/>
        <v/>
      </c>
      <c r="S21" s="62" t="str">
        <f t="shared" ca="1" si="4"/>
        <v/>
      </c>
      <c r="T21" t="e">
        <f t="shared" ca="1" si="5"/>
        <v>#N/A</v>
      </c>
    </row>
    <row r="22" spans="1:20" ht="14.5" x14ac:dyDescent="0.35">
      <c r="A22" s="2" t="str">
        <f ca="1">CalcVisits!C38</f>
        <v/>
      </c>
      <c r="B22" s="21" t="str">
        <f ca="1">CalcVisits!K38</f>
        <v/>
      </c>
      <c r="C22" s="52" t="e">
        <f t="shared" ca="1" si="0"/>
        <v>#N/A</v>
      </c>
      <c r="D22" s="66"/>
      <c r="E22" s="65">
        <f t="shared" ca="1" si="6"/>
        <v>0.28869047619047616</v>
      </c>
      <c r="F22" s="55"/>
      <c r="G22" s="56" t="e">
        <f t="shared" ca="1" si="7"/>
        <v>#N/A</v>
      </c>
      <c r="H22" s="57" t="e">
        <f t="shared" ca="1" si="1"/>
        <v>#N/A</v>
      </c>
      <c r="I22" s="58" t="e">
        <f t="shared" ca="1" si="2"/>
        <v>#N/A</v>
      </c>
      <c r="J22" s="59" t="str">
        <f ca="1">IF(ISTEXT(VLOOKUP(A22,Table3[],6,FALSE)), VLOOKUP(A22,Table3[],6,FALSE),"")</f>
        <v/>
      </c>
      <c r="K22" s="59"/>
      <c r="L22" s="64" t="str">
        <f t="shared" ca="1" si="8"/>
        <v/>
      </c>
      <c r="M22" s="64" t="str">
        <f t="shared" ca="1" si="9"/>
        <v/>
      </c>
      <c r="N22" s="64" t="b">
        <f ca="1">IF(AND(N21="",M22=M20),N20,IF(AND(A22&lt;&gt;"",D22="",F22=""),IF(ISNA(C22),"",IF(L22=0,IF(M22&lt;&gt;M21,INT(MAX(N$5:N21))+1,INT(MAX(N$5:N21)))+0.5,IF(M22&lt;&gt;M21,INT(MAX(N$5:N21))+1,INT(MAX(N$5:N21)))))))</f>
        <v>0</v>
      </c>
      <c r="O22" s="62" t="str">
        <f t="shared" ca="1" si="10"/>
        <v/>
      </c>
      <c r="P22" s="62">
        <f t="shared" ca="1" si="11"/>
        <v>1</v>
      </c>
      <c r="Q22" s="62">
        <f t="shared" ca="1" si="12"/>
        <v>1</v>
      </c>
      <c r="R22" s="62" t="str">
        <f t="shared" ca="1" si="3"/>
        <v/>
      </c>
      <c r="S22" s="62" t="str">
        <f t="shared" ca="1" si="4"/>
        <v/>
      </c>
      <c r="T22" t="e">
        <f t="shared" ca="1" si="5"/>
        <v>#N/A</v>
      </c>
    </row>
    <row r="23" spans="1:20" ht="14.5" x14ac:dyDescent="0.35">
      <c r="A23" s="2" t="str">
        <f ca="1">CalcVisits!C39</f>
        <v/>
      </c>
      <c r="B23" s="21" t="str">
        <f ca="1">CalcVisits!K39</f>
        <v/>
      </c>
      <c r="C23" s="52" t="e">
        <f t="shared" ca="1" si="0"/>
        <v>#N/A</v>
      </c>
      <c r="D23" s="66"/>
      <c r="E23" s="65">
        <f t="shared" ref="E23:E86" ca="1" si="13">MEDIAN($C$5:$C$10)</f>
        <v>0.28869047619047616</v>
      </c>
      <c r="F23" s="55"/>
      <c r="G23" s="56" t="e">
        <f t="shared" ca="1" si="7"/>
        <v>#N/A</v>
      </c>
      <c r="H23" s="57" t="e">
        <f t="shared" ca="1" si="1"/>
        <v>#N/A</v>
      </c>
      <c r="I23" s="58" t="e">
        <f t="shared" ca="1" si="2"/>
        <v>#N/A</v>
      </c>
      <c r="J23" s="59" t="str">
        <f ca="1">IF(ISTEXT(VLOOKUP(A23,Table3[],6,FALSE)), VLOOKUP(A23,Table3[],6,FALSE),"")</f>
        <v/>
      </c>
      <c r="K23" s="59"/>
      <c r="L23" s="64" t="str">
        <f t="shared" ca="1" si="8"/>
        <v/>
      </c>
      <c r="M23" s="64" t="str">
        <f t="shared" ca="1" si="9"/>
        <v/>
      </c>
      <c r="N23" s="64" t="b">
        <f ca="1">IF(AND(N22="",M23=M21),N21,IF(AND(A23&lt;&gt;"",D23="",F23=""),IF(ISNA(C23),"",IF(L23=0,IF(M23&lt;&gt;M22,INT(MAX(N$5:N22))+1,INT(MAX(N$5:N22)))+0.5,IF(M23&lt;&gt;M22,INT(MAX(N$5:N22))+1,INT(MAX(N$5:N22)))))))</f>
        <v>0</v>
      </c>
      <c r="O23" s="62" t="str">
        <f t="shared" ca="1" si="10"/>
        <v/>
      </c>
      <c r="P23" s="62">
        <f t="shared" ca="1" si="11"/>
        <v>1</v>
      </c>
      <c r="Q23" s="62">
        <f t="shared" ca="1" si="12"/>
        <v>1</v>
      </c>
      <c r="R23" s="62" t="str">
        <f t="shared" ca="1" si="3"/>
        <v/>
      </c>
      <c r="S23" s="62" t="str">
        <f t="shared" ca="1" si="4"/>
        <v/>
      </c>
      <c r="T23" t="e">
        <f t="shared" ca="1" si="5"/>
        <v>#N/A</v>
      </c>
    </row>
    <row r="24" spans="1:20" ht="14.5" x14ac:dyDescent="0.35">
      <c r="A24" s="2" t="str">
        <f ca="1">CalcVisits!C40</f>
        <v/>
      </c>
      <c r="B24" s="21" t="str">
        <f ca="1">CalcVisits!K40</f>
        <v/>
      </c>
      <c r="C24" s="52" t="e">
        <f t="shared" ca="1" si="0"/>
        <v>#N/A</v>
      </c>
      <c r="D24" s="66"/>
      <c r="E24" s="65">
        <f t="shared" ca="1" si="13"/>
        <v>0.28869047619047616</v>
      </c>
      <c r="F24" s="55"/>
      <c r="G24" s="56" t="e">
        <f t="shared" ca="1" si="7"/>
        <v>#N/A</v>
      </c>
      <c r="H24" s="57" t="e">
        <f t="shared" ca="1" si="1"/>
        <v>#N/A</v>
      </c>
      <c r="I24" s="58" t="e">
        <f t="shared" ca="1" si="2"/>
        <v>#N/A</v>
      </c>
      <c r="J24" s="59" t="str">
        <f ca="1">IF(ISTEXT(VLOOKUP(A24,Table3[],6,FALSE)), VLOOKUP(A24,Table3[],6,FALSE),"")</f>
        <v/>
      </c>
      <c r="K24" s="59"/>
      <c r="L24" s="64" t="str">
        <f t="shared" ca="1" si="8"/>
        <v/>
      </c>
      <c r="M24" s="64" t="str">
        <f t="shared" ca="1" si="9"/>
        <v/>
      </c>
      <c r="N24" s="64" t="b">
        <f ca="1">IF(AND(N23="",M24=M22),N22,IF(AND(A24&lt;&gt;"",D24="",F24=""),IF(ISNA(C24),"",IF(L24=0,IF(M24&lt;&gt;M23,INT(MAX(N$5:N23))+1,INT(MAX(N$5:N23)))+0.5,IF(M24&lt;&gt;M23,INT(MAX(N$5:N23))+1,INT(MAX(N$5:N23)))))))</f>
        <v>0</v>
      </c>
      <c r="O24" s="62" t="str">
        <f t="shared" ca="1" si="10"/>
        <v/>
      </c>
      <c r="P24" s="62">
        <f t="shared" ca="1" si="11"/>
        <v>1</v>
      </c>
      <c r="Q24" s="62">
        <f t="shared" ca="1" si="12"/>
        <v>1</v>
      </c>
      <c r="R24" s="62" t="str">
        <f t="shared" ca="1" si="3"/>
        <v/>
      </c>
      <c r="S24" s="62" t="str">
        <f t="shared" ca="1" si="4"/>
        <v/>
      </c>
      <c r="T24" t="e">
        <f t="shared" ca="1" si="5"/>
        <v>#N/A</v>
      </c>
    </row>
    <row r="25" spans="1:20" ht="14.5" x14ac:dyDescent="0.35">
      <c r="A25" s="2" t="str">
        <f ca="1">CalcVisits!C41</f>
        <v/>
      </c>
      <c r="B25" s="21" t="str">
        <f ca="1">CalcVisits!K41</f>
        <v/>
      </c>
      <c r="C25" s="52" t="e">
        <f t="shared" ca="1" si="0"/>
        <v>#N/A</v>
      </c>
      <c r="D25" s="66"/>
      <c r="E25" s="65">
        <f t="shared" ca="1" si="13"/>
        <v>0.28869047619047616</v>
      </c>
      <c r="F25" s="55"/>
      <c r="G25" s="56" t="e">
        <f t="shared" ca="1" si="7"/>
        <v>#N/A</v>
      </c>
      <c r="H25" s="57" t="e">
        <f t="shared" ca="1" si="1"/>
        <v>#N/A</v>
      </c>
      <c r="I25" s="58" t="e">
        <f ca="1">IF(AND(D25="",F25="",OR(ISNUMBER(G24),ISNUMBER(G26))),IF(L25=0,C25,#N/A),#N/A)</f>
        <v>#N/A</v>
      </c>
      <c r="J25" s="59" t="str">
        <f ca="1">IF(ISTEXT(VLOOKUP(A25,Table3[],6,FALSE)), VLOOKUP(A25,Table3[],6,FALSE),"")</f>
        <v/>
      </c>
      <c r="K25" s="59"/>
      <c r="L25" s="64" t="str">
        <f t="shared" ca="1" si="8"/>
        <v/>
      </c>
      <c r="M25" s="64" t="str">
        <f t="shared" ca="1" si="9"/>
        <v/>
      </c>
      <c r="N25" s="64" t="b">
        <f ca="1">IF(AND(N24="",M25=M23),N23,IF(AND(A25&lt;&gt;"",D25="",F25=""),IF(ISNA(C25),"",IF(L25=0,IF(M25&lt;&gt;M24,INT(MAX(N$5:N24))+1,INT(MAX(N$5:N24)))+0.5,IF(M25&lt;&gt;M24,INT(MAX(N$5:N24))+1,INT(MAX(N$5:N24)))))))</f>
        <v>0</v>
      </c>
      <c r="O25" s="62" t="str">
        <f t="shared" ca="1" si="10"/>
        <v/>
      </c>
      <c r="P25" s="62">
        <f t="shared" ca="1" si="11"/>
        <v>1</v>
      </c>
      <c r="Q25" s="62">
        <f t="shared" ca="1" si="12"/>
        <v>1</v>
      </c>
      <c r="R25" s="62" t="str">
        <f t="shared" ca="1" si="3"/>
        <v/>
      </c>
      <c r="S25" s="62" t="str">
        <f t="shared" ca="1" si="4"/>
        <v/>
      </c>
      <c r="T25" t="e">
        <f t="shared" ca="1" si="5"/>
        <v>#N/A</v>
      </c>
    </row>
    <row r="26" spans="1:20" ht="14.5" x14ac:dyDescent="0.35">
      <c r="A26" s="2" t="str">
        <f ca="1">CalcVisits!C42</f>
        <v/>
      </c>
      <c r="B26" s="21" t="str">
        <f ca="1">CalcVisits!K42</f>
        <v/>
      </c>
      <c r="C26" s="52" t="e">
        <f t="shared" ca="1" si="0"/>
        <v>#N/A</v>
      </c>
      <c r="D26" s="66"/>
      <c r="E26" s="65">
        <f t="shared" ca="1" si="13"/>
        <v>0.28869047619047616</v>
      </c>
      <c r="F26" s="55"/>
      <c r="G26" s="56" t="e">
        <f t="shared" ca="1" si="7"/>
        <v>#N/A</v>
      </c>
      <c r="H26" s="57" t="e">
        <f t="shared" ca="1" si="1"/>
        <v>#N/A</v>
      </c>
      <c r="I26" s="58" t="e">
        <f t="shared" ca="1" si="2"/>
        <v>#N/A</v>
      </c>
      <c r="J26" s="59" t="str">
        <f ca="1">IF(ISTEXT(VLOOKUP(A26,Table3[],6,FALSE)), VLOOKUP(A26,Table3[],6,FALSE),"")</f>
        <v/>
      </c>
      <c r="K26" s="68"/>
      <c r="L26" s="64" t="str">
        <f t="shared" ca="1" si="8"/>
        <v/>
      </c>
      <c r="M26" s="64" t="str">
        <f t="shared" ca="1" si="9"/>
        <v/>
      </c>
      <c r="N26" s="64" t="b">
        <f ca="1">IF(AND(N25="",M26=M24),N24,IF(AND(A26&lt;&gt;"",D26="",F26=""),IF(ISNA(C26),"",IF(L26=0,IF(M26&lt;&gt;M25,INT(MAX(N$5:N25))+1,INT(MAX(N$5:N25)))+0.5,IF(M26&lt;&gt;M25,INT(MAX(N$5:N25))+1,INT(MAX(N$5:N25)))))))</f>
        <v>0</v>
      </c>
      <c r="O26" s="62" t="str">
        <f t="shared" ca="1" si="10"/>
        <v/>
      </c>
      <c r="P26" s="62">
        <f t="shared" ca="1" si="11"/>
        <v>1</v>
      </c>
      <c r="Q26" s="62">
        <f t="shared" ca="1" si="12"/>
        <v>1</v>
      </c>
      <c r="R26" s="62" t="str">
        <f t="shared" ca="1" si="3"/>
        <v/>
      </c>
      <c r="S26" s="62" t="str">
        <f t="shared" ca="1" si="4"/>
        <v/>
      </c>
      <c r="T26" t="e">
        <f t="shared" ca="1" si="5"/>
        <v>#N/A</v>
      </c>
    </row>
    <row r="27" spans="1:20" ht="14.5" x14ac:dyDescent="0.35">
      <c r="A27" s="2" t="str">
        <f ca="1">CalcVisits!C43</f>
        <v/>
      </c>
      <c r="B27" s="21" t="str">
        <f ca="1">CalcVisits!K43</f>
        <v/>
      </c>
      <c r="C27" s="52" t="e">
        <f t="shared" ca="1" si="0"/>
        <v>#N/A</v>
      </c>
      <c r="D27" s="66"/>
      <c r="E27" s="65">
        <f t="shared" ca="1" si="13"/>
        <v>0.28869047619047616</v>
      </c>
      <c r="F27" s="55"/>
      <c r="G27" s="56" t="e">
        <f t="shared" ca="1" si="7"/>
        <v>#N/A</v>
      </c>
      <c r="H27" s="57" t="e">
        <f t="shared" ca="1" si="1"/>
        <v>#N/A</v>
      </c>
      <c r="I27" s="58" t="e">
        <f t="shared" ca="1" si="2"/>
        <v>#N/A</v>
      </c>
      <c r="J27" s="59" t="str">
        <f ca="1">IF(ISTEXT(VLOOKUP(A27,Table3[],6,FALSE)), VLOOKUP(A27,Table3[],6,FALSE),"")</f>
        <v/>
      </c>
      <c r="K27" s="68"/>
      <c r="L27" s="64" t="str">
        <f t="shared" ca="1" si="8"/>
        <v/>
      </c>
      <c r="M27" s="64" t="str">
        <f t="shared" ca="1" si="9"/>
        <v/>
      </c>
      <c r="N27" s="64" t="b">
        <f ca="1">IF(AND(N26="",M27=M25),N25,IF(AND(A27&lt;&gt;"",D27="",F27=""),IF(ISNA(C27),"",IF(L27=0,IF(M27&lt;&gt;M26,INT(MAX(N$5:N26))+1,INT(MAX(N$5:N26)))+0.5,IF(M27&lt;&gt;M26,INT(MAX(N$5:N26))+1,INT(MAX(N$5:N26)))))))</f>
        <v>0</v>
      </c>
      <c r="O27" s="62" t="str">
        <f t="shared" ca="1" si="10"/>
        <v/>
      </c>
      <c r="P27" s="62">
        <f t="shared" ca="1" si="11"/>
        <v>1</v>
      </c>
      <c r="Q27" s="62">
        <f t="shared" ca="1" si="12"/>
        <v>1</v>
      </c>
      <c r="R27" s="62" t="str">
        <f t="shared" ca="1" si="3"/>
        <v/>
      </c>
      <c r="S27" s="62" t="str">
        <f t="shared" ca="1" si="4"/>
        <v/>
      </c>
      <c r="T27" t="e">
        <f t="shared" ca="1" si="5"/>
        <v>#N/A</v>
      </c>
    </row>
    <row r="28" spans="1:20" ht="14.5" x14ac:dyDescent="0.35">
      <c r="A28" s="2" t="str">
        <f ca="1">CalcVisits!C44</f>
        <v/>
      </c>
      <c r="B28" s="21" t="str">
        <f ca="1">CalcVisits!K44</f>
        <v/>
      </c>
      <c r="C28" s="52" t="e">
        <f t="shared" ca="1" si="0"/>
        <v>#N/A</v>
      </c>
      <c r="D28" s="66"/>
      <c r="E28" s="65">
        <f t="shared" ca="1" si="13"/>
        <v>0.28869047619047616</v>
      </c>
      <c r="F28" s="55"/>
      <c r="G28" s="56" t="e">
        <f t="shared" ca="1" si="7"/>
        <v>#N/A</v>
      </c>
      <c r="H28" s="57" t="e">
        <f t="shared" ca="1" si="1"/>
        <v>#N/A</v>
      </c>
      <c r="I28" s="58" t="e">
        <f t="shared" ca="1" si="2"/>
        <v>#N/A</v>
      </c>
      <c r="J28" s="59" t="str">
        <f ca="1">IF(ISTEXT(VLOOKUP(A28,Table3[],6,FALSE)), VLOOKUP(A28,Table3[],6,FALSE),"")</f>
        <v/>
      </c>
      <c r="K28" s="68"/>
      <c r="L28" s="64" t="str">
        <f t="shared" ca="1" si="8"/>
        <v/>
      </c>
      <c r="M28" s="64" t="str">
        <f t="shared" ca="1" si="9"/>
        <v/>
      </c>
      <c r="N28" s="64" t="b">
        <f ca="1">IF(AND(N27="",M28=M26),N26,IF(AND(A28&lt;&gt;"",D28="",F28=""),IF(ISNA(C28),"",IF(L28=0,IF(M28&lt;&gt;M27,INT(MAX(N$5:N27))+1,INT(MAX(N$5:N27)))+0.5,IF(M28&lt;&gt;M27,INT(MAX(N$5:N27))+1,INT(MAX(N$5:N27)))))))</f>
        <v>0</v>
      </c>
      <c r="O28" s="62" t="str">
        <f t="shared" ca="1" si="10"/>
        <v/>
      </c>
      <c r="P28" s="62">
        <f t="shared" ca="1" si="11"/>
        <v>1</v>
      </c>
      <c r="Q28" s="62">
        <f t="shared" ca="1" si="12"/>
        <v>1</v>
      </c>
      <c r="R28" s="62" t="str">
        <f t="shared" ca="1" si="3"/>
        <v/>
      </c>
      <c r="S28" s="62" t="str">
        <f t="shared" ca="1" si="4"/>
        <v/>
      </c>
      <c r="T28" t="e">
        <f t="shared" ca="1" si="5"/>
        <v>#N/A</v>
      </c>
    </row>
    <row r="29" spans="1:20" ht="14.5" x14ac:dyDescent="0.35">
      <c r="A29" s="2" t="str">
        <f ca="1">CalcVisits!C45</f>
        <v/>
      </c>
      <c r="B29" s="21" t="str">
        <f ca="1">CalcVisits!K45</f>
        <v/>
      </c>
      <c r="C29" s="52" t="e">
        <f t="shared" ca="1" si="0"/>
        <v>#N/A</v>
      </c>
      <c r="D29" s="66"/>
      <c r="E29" s="65">
        <f t="shared" ca="1" si="13"/>
        <v>0.28869047619047616</v>
      </c>
      <c r="F29" s="69"/>
      <c r="G29" s="56" t="e">
        <f t="shared" ca="1" si="7"/>
        <v>#N/A</v>
      </c>
      <c r="H29" s="57" t="e">
        <f t="shared" ca="1" si="1"/>
        <v>#N/A</v>
      </c>
      <c r="I29" s="58" t="e">
        <f t="shared" ca="1" si="2"/>
        <v>#N/A</v>
      </c>
      <c r="J29" s="59" t="str">
        <f ca="1">IF(ISTEXT(VLOOKUP(A29,Table3[],6,FALSE)), VLOOKUP(A29,Table3[],6,FALSE),"")</f>
        <v/>
      </c>
      <c r="K29" s="68"/>
      <c r="L29" s="64" t="str">
        <f t="shared" ca="1" si="8"/>
        <v/>
      </c>
      <c r="M29" s="64" t="str">
        <f t="shared" ca="1" si="9"/>
        <v/>
      </c>
      <c r="N29" s="64" t="b">
        <f ca="1">IF(AND(N28="",M29=M27),N27,IF(AND(A29&lt;&gt;"",D29="",F29=""),IF(ISNA(C29),"",IF(L29=0,IF(M29&lt;&gt;M28,INT(MAX(N$5:N28))+1,INT(MAX(N$5:N28)))+0.5,IF(M29&lt;&gt;M28,INT(MAX(N$5:N28))+1,INT(MAX(N$5:N28)))))))</f>
        <v>0</v>
      </c>
      <c r="O29" s="62" t="str">
        <f t="shared" ca="1" si="10"/>
        <v/>
      </c>
      <c r="P29" s="62">
        <f t="shared" ca="1" si="11"/>
        <v>1</v>
      </c>
      <c r="Q29" s="62">
        <f t="shared" ca="1" si="12"/>
        <v>1</v>
      </c>
      <c r="R29" s="62" t="str">
        <f t="shared" ca="1" si="3"/>
        <v/>
      </c>
      <c r="S29" s="62" t="str">
        <f t="shared" ca="1" si="4"/>
        <v/>
      </c>
      <c r="T29" t="e">
        <f t="shared" ca="1" si="5"/>
        <v>#N/A</v>
      </c>
    </row>
    <row r="30" spans="1:20" ht="14.5" x14ac:dyDescent="0.35">
      <c r="A30" s="2" t="str">
        <f ca="1">CalcVisits!C46</f>
        <v/>
      </c>
      <c r="B30" s="21" t="str">
        <f ca="1">CalcVisits!K46</f>
        <v/>
      </c>
      <c r="C30" s="52" t="e">
        <f t="shared" ca="1" si="0"/>
        <v>#N/A</v>
      </c>
      <c r="D30" s="66"/>
      <c r="E30" s="65">
        <f t="shared" ca="1" si="13"/>
        <v>0.28869047619047616</v>
      </c>
      <c r="F30" s="69"/>
      <c r="G30" s="56" t="e">
        <f t="shared" ca="1" si="7"/>
        <v>#N/A</v>
      </c>
      <c r="H30" s="57" t="e">
        <f t="shared" ca="1" si="1"/>
        <v>#N/A</v>
      </c>
      <c r="I30" s="58" t="e">
        <f t="shared" ca="1" si="2"/>
        <v>#N/A</v>
      </c>
      <c r="J30" s="59" t="str">
        <f ca="1">IF(ISTEXT(VLOOKUP(A30,Table3[],6,FALSE)), VLOOKUP(A30,Table3[],6,FALSE),"")</f>
        <v/>
      </c>
      <c r="K30" s="68"/>
      <c r="L30" s="64" t="str">
        <f t="shared" ca="1" si="8"/>
        <v/>
      </c>
      <c r="M30" s="64" t="str">
        <f t="shared" ca="1" si="9"/>
        <v/>
      </c>
      <c r="N30" s="64" t="b">
        <f ca="1">IF(AND(N29="",M30=M28),N28,IF(AND(A30&lt;&gt;"",D30="",F30=""),IF(ISNA(C30),"",IF(L30=0,IF(M30&lt;&gt;M29,INT(MAX(N$5:N29))+1,INT(MAX(N$5:N29)))+0.5,IF(M30&lt;&gt;M29,INT(MAX(N$5:N29))+1,INT(MAX(N$5:N29)))))))</f>
        <v>0</v>
      </c>
      <c r="O30" s="62" t="str">
        <f t="shared" ca="1" si="10"/>
        <v/>
      </c>
      <c r="P30" s="62">
        <f t="shared" ca="1" si="11"/>
        <v>1</v>
      </c>
      <c r="Q30" s="62">
        <f t="shared" ca="1" si="12"/>
        <v>1</v>
      </c>
      <c r="R30" s="62" t="str">
        <f t="shared" ca="1" si="3"/>
        <v/>
      </c>
      <c r="S30" s="62" t="str">
        <f t="shared" ca="1" si="4"/>
        <v/>
      </c>
      <c r="T30" t="e">
        <f t="shared" ca="1" si="5"/>
        <v>#N/A</v>
      </c>
    </row>
    <row r="31" spans="1:20" ht="14.5" x14ac:dyDescent="0.35">
      <c r="A31" s="2" t="str">
        <f ca="1">CalcVisits!C47</f>
        <v/>
      </c>
      <c r="B31" s="21" t="str">
        <f ca="1">CalcVisits!K47</f>
        <v/>
      </c>
      <c r="C31" s="52" t="e">
        <f t="shared" ca="1" si="0"/>
        <v>#N/A</v>
      </c>
      <c r="D31" s="66"/>
      <c r="E31" s="65">
        <f t="shared" ca="1" si="13"/>
        <v>0.28869047619047616</v>
      </c>
      <c r="F31" s="69"/>
      <c r="G31" s="56" t="e">
        <f t="shared" ca="1" si="7"/>
        <v>#N/A</v>
      </c>
      <c r="H31" s="57" t="e">
        <f t="shared" ca="1" si="1"/>
        <v>#N/A</v>
      </c>
      <c r="I31" s="58" t="e">
        <f t="shared" ca="1" si="2"/>
        <v>#N/A</v>
      </c>
      <c r="J31" s="59" t="str">
        <f ca="1">IF(ISTEXT(VLOOKUP(A31,Table3[],6,FALSE)), VLOOKUP(A31,Table3[],6,FALSE),"")</f>
        <v/>
      </c>
      <c r="K31" s="68"/>
      <c r="L31" s="64" t="str">
        <f t="shared" ca="1" si="8"/>
        <v/>
      </c>
      <c r="M31" s="64" t="str">
        <f t="shared" ca="1" si="9"/>
        <v/>
      </c>
      <c r="N31" s="64" t="b">
        <f ca="1">IF(AND(N30="",M31=M29),N29,IF(AND(A31&lt;&gt;"",D31="",F31=""),IF(ISNA(C31),"",IF(L31=0,IF(M31&lt;&gt;M30,INT(MAX(N$5:N30))+1,INT(MAX(N$5:N30)))+0.5,IF(M31&lt;&gt;M30,INT(MAX(N$5:N30))+1,INT(MAX(N$5:N30)))))))</f>
        <v>0</v>
      </c>
      <c r="O31" s="62" t="str">
        <f t="shared" ca="1" si="10"/>
        <v/>
      </c>
      <c r="P31" s="62">
        <f t="shared" ca="1" si="11"/>
        <v>1</v>
      </c>
      <c r="Q31" s="62">
        <f t="shared" ca="1" si="12"/>
        <v>1</v>
      </c>
      <c r="R31" s="62" t="str">
        <f t="shared" ca="1" si="3"/>
        <v/>
      </c>
      <c r="S31" s="62" t="str">
        <f t="shared" ca="1" si="4"/>
        <v/>
      </c>
      <c r="T31" t="e">
        <f t="shared" ca="1" si="5"/>
        <v>#N/A</v>
      </c>
    </row>
    <row r="32" spans="1:20" ht="14.5" x14ac:dyDescent="0.35">
      <c r="A32" s="2" t="str">
        <f ca="1">CalcVisits!C48</f>
        <v/>
      </c>
      <c r="B32" s="21" t="str">
        <f ca="1">CalcVisits!K48</f>
        <v/>
      </c>
      <c r="C32" s="52" t="e">
        <f t="shared" ca="1" si="0"/>
        <v>#N/A</v>
      </c>
      <c r="D32" s="66"/>
      <c r="E32" s="65">
        <f t="shared" ca="1" si="13"/>
        <v>0.28869047619047616</v>
      </c>
      <c r="F32" s="69"/>
      <c r="G32" s="56" t="e">
        <f t="shared" ca="1" si="7"/>
        <v>#N/A</v>
      </c>
      <c r="H32" s="57" t="e">
        <f t="shared" ca="1" si="1"/>
        <v>#N/A</v>
      </c>
      <c r="I32" s="58" t="e">
        <f t="shared" ca="1" si="2"/>
        <v>#N/A</v>
      </c>
      <c r="J32" s="59" t="str">
        <f ca="1">IF(ISTEXT(VLOOKUP(A32,Table3[],6,FALSE)), VLOOKUP(A32,Table3[],6,FALSE),"")</f>
        <v/>
      </c>
      <c r="K32" s="68"/>
      <c r="L32" s="64" t="str">
        <f t="shared" ca="1" si="8"/>
        <v/>
      </c>
      <c r="M32" s="64" t="str">
        <f t="shared" ca="1" si="9"/>
        <v/>
      </c>
      <c r="N32" s="64" t="b">
        <f ca="1">IF(AND(N31="",M32=M30),N30,IF(AND(A32&lt;&gt;"",D32="",F32=""),IF(ISNA(C32),"",IF(L32=0,IF(M32&lt;&gt;M31,INT(MAX(N$5:N31))+1,INT(MAX(N$5:N31)))+0.5,IF(M32&lt;&gt;M31,INT(MAX(N$5:N31))+1,INT(MAX(N$5:N31)))))))</f>
        <v>0</v>
      </c>
      <c r="O32" s="62" t="str">
        <f t="shared" ca="1" si="10"/>
        <v/>
      </c>
      <c r="P32" s="62">
        <f t="shared" ca="1" si="11"/>
        <v>1</v>
      </c>
      <c r="Q32" s="62">
        <f t="shared" ca="1" si="12"/>
        <v>1</v>
      </c>
      <c r="R32" s="62" t="str">
        <f t="shared" ca="1" si="3"/>
        <v/>
      </c>
      <c r="S32" s="62" t="str">
        <f t="shared" ca="1" si="4"/>
        <v/>
      </c>
      <c r="T32" t="e">
        <f t="shared" ca="1" si="5"/>
        <v>#N/A</v>
      </c>
    </row>
    <row r="33" spans="1:20" ht="14.5" x14ac:dyDescent="0.35">
      <c r="A33" s="2" t="str">
        <f ca="1">CalcVisits!C49</f>
        <v/>
      </c>
      <c r="B33" s="21" t="str">
        <f ca="1">CalcVisits!K49</f>
        <v/>
      </c>
      <c r="C33" s="52" t="e">
        <f t="shared" ca="1" si="0"/>
        <v>#N/A</v>
      </c>
      <c r="D33" s="66"/>
      <c r="E33" s="65">
        <f t="shared" ca="1" si="13"/>
        <v>0.28869047619047616</v>
      </c>
      <c r="F33" s="69"/>
      <c r="G33" s="56" t="e">
        <f t="shared" ca="1" si="7"/>
        <v>#N/A</v>
      </c>
      <c r="H33" s="57" t="e">
        <f t="shared" ca="1" si="1"/>
        <v>#N/A</v>
      </c>
      <c r="I33" s="58" t="e">
        <f t="shared" ca="1" si="2"/>
        <v>#N/A</v>
      </c>
      <c r="J33" s="59" t="str">
        <f ca="1">IF(ISTEXT(VLOOKUP(A33,Table3[],6,FALSE)), VLOOKUP(A33,Table3[],6,FALSE),"")</f>
        <v/>
      </c>
      <c r="K33" s="68"/>
      <c r="L33" s="64" t="str">
        <f t="shared" ca="1" si="8"/>
        <v/>
      </c>
      <c r="M33" s="64" t="str">
        <f t="shared" ca="1" si="9"/>
        <v/>
      </c>
      <c r="N33" s="64" t="b">
        <f ca="1">IF(AND(N32="",M33=M31),N31,IF(AND(A33&lt;&gt;"",D33="",F33=""),IF(ISNA(C33),"",IF(L33=0,IF(M33&lt;&gt;M32,INT(MAX(N$5:N32))+1,INT(MAX(N$5:N32)))+0.5,IF(M33&lt;&gt;M32,INT(MAX(N$5:N32))+1,INT(MAX(N$5:N32)))))))</f>
        <v>0</v>
      </c>
      <c r="O33" s="62" t="str">
        <f t="shared" ca="1" si="10"/>
        <v/>
      </c>
      <c r="P33" s="62">
        <f t="shared" ca="1" si="11"/>
        <v>1</v>
      </c>
      <c r="Q33" s="62">
        <f t="shared" ca="1" si="12"/>
        <v>1</v>
      </c>
      <c r="R33" s="62" t="str">
        <f t="shared" ca="1" si="3"/>
        <v/>
      </c>
      <c r="S33" s="62" t="str">
        <f t="shared" ca="1" si="4"/>
        <v/>
      </c>
      <c r="T33" t="e">
        <f t="shared" ca="1" si="5"/>
        <v>#N/A</v>
      </c>
    </row>
    <row r="34" spans="1:20" ht="14.5" x14ac:dyDescent="0.35">
      <c r="A34" s="2" t="str">
        <f ca="1">CalcVisits!C50</f>
        <v/>
      </c>
      <c r="B34" s="21" t="str">
        <f ca="1">CalcVisits!K50</f>
        <v/>
      </c>
      <c r="C34" s="52" t="e">
        <f t="shared" ca="1" si="0"/>
        <v>#N/A</v>
      </c>
      <c r="D34" s="66"/>
      <c r="E34" s="65">
        <f t="shared" ca="1" si="13"/>
        <v>0.28869047619047616</v>
      </c>
      <c r="F34" s="69"/>
      <c r="G34" s="56" t="e">
        <f t="shared" ca="1" si="7"/>
        <v>#N/A</v>
      </c>
      <c r="H34" s="57" t="e">
        <f t="shared" ca="1" si="1"/>
        <v>#N/A</v>
      </c>
      <c r="I34" s="58" t="e">
        <f t="shared" ca="1" si="2"/>
        <v>#N/A</v>
      </c>
      <c r="J34" s="59" t="str">
        <f ca="1">IF(ISTEXT(VLOOKUP(A34,Table3[],6,FALSE)), VLOOKUP(A34,Table3[],6,FALSE),"")</f>
        <v/>
      </c>
      <c r="K34" s="68"/>
      <c r="L34" s="64" t="str">
        <f t="shared" ca="1" si="8"/>
        <v/>
      </c>
      <c r="M34" s="64" t="str">
        <f t="shared" ca="1" si="9"/>
        <v/>
      </c>
      <c r="N34" s="64" t="b">
        <f ca="1">IF(AND(N33="",M34=M32),N32,IF(AND(A34&lt;&gt;"",D34="",F34=""),IF(ISNA(C34),"",IF(L34=0,IF(M34&lt;&gt;M33,INT(MAX(N$5:N33))+1,INT(MAX(N$5:N33)))+0.5,IF(M34&lt;&gt;M33,INT(MAX(N$5:N33))+1,INT(MAX(N$5:N33)))))))</f>
        <v>0</v>
      </c>
      <c r="O34" s="62" t="str">
        <f t="shared" ca="1" si="10"/>
        <v/>
      </c>
      <c r="P34" s="62">
        <f t="shared" ca="1" si="11"/>
        <v>1</v>
      </c>
      <c r="Q34" s="62">
        <f t="shared" ca="1" si="12"/>
        <v>1</v>
      </c>
      <c r="R34" s="62" t="str">
        <f t="shared" ca="1" si="3"/>
        <v/>
      </c>
      <c r="S34" s="62" t="str">
        <f t="shared" ca="1" si="4"/>
        <v/>
      </c>
      <c r="T34" t="e">
        <f t="shared" ca="1" si="5"/>
        <v>#N/A</v>
      </c>
    </row>
    <row r="35" spans="1:20" ht="14.5" x14ac:dyDescent="0.35">
      <c r="A35" s="2" t="str">
        <f ca="1">CalcVisits!C51</f>
        <v/>
      </c>
      <c r="B35" s="21" t="str">
        <f ca="1">CalcVisits!K51</f>
        <v/>
      </c>
      <c r="C35" s="52" t="e">
        <f t="shared" ca="1" si="0"/>
        <v>#N/A</v>
      </c>
      <c r="D35" s="66"/>
      <c r="E35" s="65">
        <f t="shared" ca="1" si="13"/>
        <v>0.28869047619047616</v>
      </c>
      <c r="F35" s="69"/>
      <c r="G35" s="56" t="e">
        <f t="shared" ca="1" si="7"/>
        <v>#N/A</v>
      </c>
      <c r="H35" s="57" t="e">
        <f t="shared" ca="1" si="1"/>
        <v>#N/A</v>
      </c>
      <c r="I35" s="58" t="e">
        <f t="shared" ca="1" si="2"/>
        <v>#N/A</v>
      </c>
      <c r="J35" s="59" t="str">
        <f ca="1">IF(ISTEXT(VLOOKUP(A35,Table3[],6,FALSE)), VLOOKUP(A35,Table3[],6,FALSE),"")</f>
        <v/>
      </c>
      <c r="K35" s="68"/>
      <c r="L35" s="64" t="str">
        <f t="shared" ca="1" si="8"/>
        <v/>
      </c>
      <c r="M35" s="64" t="str">
        <f t="shared" ca="1" si="9"/>
        <v/>
      </c>
      <c r="N35" s="64" t="b">
        <f ca="1">IF(AND(N34="",M35=M33),N33,IF(AND(A35&lt;&gt;"",D35="",F35=""),IF(ISNA(C35),"",IF(L35=0,IF(M35&lt;&gt;M34,INT(MAX(N$5:N34))+1,INT(MAX(N$5:N34)))+0.5,IF(M35&lt;&gt;M34,INT(MAX(N$5:N34))+1,INT(MAX(N$5:N34)))))))</f>
        <v>0</v>
      </c>
      <c r="O35" s="62" t="str">
        <f t="shared" ca="1" si="10"/>
        <v/>
      </c>
      <c r="P35" s="62">
        <f t="shared" ca="1" si="11"/>
        <v>1</v>
      </c>
      <c r="Q35" s="62">
        <f t="shared" ca="1" si="12"/>
        <v>1</v>
      </c>
      <c r="R35" s="62" t="str">
        <f t="shared" ca="1" si="3"/>
        <v/>
      </c>
      <c r="S35" s="62" t="str">
        <f t="shared" ca="1" si="4"/>
        <v/>
      </c>
      <c r="T35" t="e">
        <f t="shared" ca="1" si="5"/>
        <v>#N/A</v>
      </c>
    </row>
    <row r="36" spans="1:20" ht="14.5" x14ac:dyDescent="0.35">
      <c r="A36" s="2" t="str">
        <f ca="1">CalcVisits!C52</f>
        <v/>
      </c>
      <c r="B36" s="21" t="str">
        <f ca="1">CalcVisits!K52</f>
        <v/>
      </c>
      <c r="C36" s="52" t="e">
        <f t="shared" ca="1" si="0"/>
        <v>#N/A</v>
      </c>
      <c r="D36" s="66"/>
      <c r="E36" s="65">
        <f t="shared" ca="1" si="13"/>
        <v>0.28869047619047616</v>
      </c>
      <c r="F36" s="69"/>
      <c r="G36" s="56" t="e">
        <f t="shared" ca="1" si="7"/>
        <v>#N/A</v>
      </c>
      <c r="H36" s="57" t="e">
        <f t="shared" ca="1" si="1"/>
        <v>#N/A</v>
      </c>
      <c r="I36" s="58" t="e">
        <f t="shared" ca="1" si="2"/>
        <v>#N/A</v>
      </c>
      <c r="J36" s="59" t="str">
        <f ca="1">IF(ISTEXT(VLOOKUP(A36,Table3[],6,FALSE)), VLOOKUP(A36,Table3[],6,FALSE),"")</f>
        <v/>
      </c>
      <c r="K36" s="68"/>
      <c r="L36" s="64" t="str">
        <f t="shared" ca="1" si="8"/>
        <v/>
      </c>
      <c r="M36" s="64" t="str">
        <f t="shared" ca="1" si="9"/>
        <v/>
      </c>
      <c r="N36" s="64" t="b">
        <f ca="1">IF(AND(N35="",M36=M34),N34,IF(AND(A36&lt;&gt;"",D36="",F36=""),IF(ISNA(C36),"",IF(L36=0,IF(M36&lt;&gt;M35,INT(MAX(N$5:N35))+1,INT(MAX(N$5:N35)))+0.5,IF(M36&lt;&gt;M35,INT(MAX(N$5:N35))+1,INT(MAX(N$5:N35)))))))</f>
        <v>0</v>
      </c>
      <c r="O36" s="62" t="str">
        <f t="shared" ca="1" si="10"/>
        <v/>
      </c>
      <c r="P36" s="62">
        <f t="shared" ca="1" si="11"/>
        <v>1</v>
      </c>
      <c r="Q36" s="62">
        <f t="shared" ca="1" si="12"/>
        <v>1</v>
      </c>
      <c r="R36" s="62" t="str">
        <f t="shared" ca="1" si="3"/>
        <v/>
      </c>
      <c r="S36" s="62" t="str">
        <f t="shared" ca="1" si="4"/>
        <v/>
      </c>
      <c r="T36" t="e">
        <f t="shared" ca="1" si="5"/>
        <v>#N/A</v>
      </c>
    </row>
    <row r="37" spans="1:20" ht="14.5" x14ac:dyDescent="0.35">
      <c r="A37" s="2" t="str">
        <f ca="1">CalcVisits!C53</f>
        <v/>
      </c>
      <c r="B37" s="21" t="str">
        <f ca="1">CalcVisits!K53</f>
        <v/>
      </c>
      <c r="C37" s="52" t="e">
        <f t="shared" ca="1" si="0"/>
        <v>#N/A</v>
      </c>
      <c r="D37" s="53"/>
      <c r="E37" s="65">
        <f t="shared" ca="1" si="13"/>
        <v>0.28869047619047616</v>
      </c>
      <c r="F37" s="69"/>
      <c r="G37" s="56" t="e">
        <f t="shared" ca="1" si="7"/>
        <v>#N/A</v>
      </c>
      <c r="H37" s="57" t="e">
        <f t="shared" ca="1" si="1"/>
        <v>#N/A</v>
      </c>
      <c r="I37" s="58" t="e">
        <f t="shared" ca="1" si="2"/>
        <v>#N/A</v>
      </c>
      <c r="J37" s="59" t="str">
        <f ca="1">IF(ISTEXT(VLOOKUP(A37,Table3[],6,FALSE)), VLOOKUP(A37,Table3[],6,FALSE),"")</f>
        <v/>
      </c>
      <c r="K37" s="68"/>
      <c r="L37" s="64" t="str">
        <f t="shared" ca="1" si="8"/>
        <v/>
      </c>
      <c r="M37" s="64" t="str">
        <f t="shared" ca="1" si="9"/>
        <v/>
      </c>
      <c r="N37" s="64" t="b">
        <f ca="1">IF(AND(N36="",M37=M35),N35,IF(AND(A37&lt;&gt;"",D37="",F37=""),IF(ISNA(C37),"",IF(L37=0,IF(M37&lt;&gt;M36,INT(MAX(N$5:N36))+1,INT(MAX(N$5:N36)))+0.5,IF(M37&lt;&gt;M36,INT(MAX(N$5:N36))+1,INT(MAX(N$5:N36)))))))</f>
        <v>0</v>
      </c>
      <c r="O37" s="62" t="str">
        <f t="shared" ca="1" si="10"/>
        <v/>
      </c>
      <c r="P37" s="62">
        <f t="shared" ca="1" si="11"/>
        <v>1</v>
      </c>
      <c r="Q37" s="62">
        <f t="shared" ca="1" si="12"/>
        <v>1</v>
      </c>
      <c r="R37" s="62" t="str">
        <f t="shared" ca="1" si="3"/>
        <v/>
      </c>
      <c r="S37" s="62" t="str">
        <f t="shared" ca="1" si="4"/>
        <v/>
      </c>
      <c r="T37" t="e">
        <f t="shared" ca="1" si="5"/>
        <v>#N/A</v>
      </c>
    </row>
    <row r="38" spans="1:20" ht="14.5" x14ac:dyDescent="0.35">
      <c r="A38" s="2" t="str">
        <f ca="1">CalcVisits!C54</f>
        <v/>
      </c>
      <c r="B38" s="21" t="str">
        <f ca="1">CalcVisits!K54</f>
        <v/>
      </c>
      <c r="C38" s="52" t="e">
        <f t="shared" ca="1" si="0"/>
        <v>#N/A</v>
      </c>
      <c r="D38" s="53"/>
      <c r="E38" s="65">
        <f t="shared" ca="1" si="13"/>
        <v>0.28869047619047616</v>
      </c>
      <c r="F38" s="69"/>
      <c r="G38" s="56" t="e">
        <f t="shared" ca="1" si="7"/>
        <v>#N/A</v>
      </c>
      <c r="H38" s="57" t="e">
        <f t="shared" ca="1" si="1"/>
        <v>#N/A</v>
      </c>
      <c r="I38" s="58" t="e">
        <f t="shared" ca="1" si="2"/>
        <v>#N/A</v>
      </c>
      <c r="J38" s="59" t="str">
        <f ca="1">IF(ISTEXT(VLOOKUP(A38,Table3[],6,FALSE)), VLOOKUP(A38,Table3[],6,FALSE),"")</f>
        <v/>
      </c>
      <c r="K38" s="68"/>
      <c r="L38" s="64" t="str">
        <f t="shared" ca="1" si="8"/>
        <v/>
      </c>
      <c r="M38" s="64" t="str">
        <f t="shared" ca="1" si="9"/>
        <v/>
      </c>
      <c r="N38" s="64" t="b">
        <f ca="1">IF(AND(N37="",M38=M36),N36,IF(AND(A38&lt;&gt;"",D38="",F38=""),IF(ISNA(C38),"",IF(L38=0,IF(M38&lt;&gt;M37,INT(MAX(N$5:N37))+1,INT(MAX(N$5:N37)))+0.5,IF(M38&lt;&gt;M37,INT(MAX(N$5:N37))+1,INT(MAX(N$5:N37)))))))</f>
        <v>0</v>
      </c>
      <c r="O38" s="62" t="str">
        <f t="shared" ca="1" si="10"/>
        <v/>
      </c>
      <c r="P38" s="62">
        <f t="shared" ca="1" si="11"/>
        <v>1</v>
      </c>
      <c r="Q38" s="62">
        <f t="shared" ca="1" si="12"/>
        <v>1</v>
      </c>
      <c r="R38" s="62" t="str">
        <f t="shared" ca="1" si="3"/>
        <v/>
      </c>
      <c r="S38" s="62" t="str">
        <f t="shared" ca="1" si="4"/>
        <v/>
      </c>
      <c r="T38" t="e">
        <f t="shared" ca="1" si="5"/>
        <v>#N/A</v>
      </c>
    </row>
    <row r="39" spans="1:20" ht="14.5" x14ac:dyDescent="0.35">
      <c r="A39" s="2" t="str">
        <f ca="1">CalcVisits!C55</f>
        <v/>
      </c>
      <c r="B39" s="21" t="str">
        <f ca="1">CalcVisits!K55</f>
        <v/>
      </c>
      <c r="C39" s="52" t="e">
        <f t="shared" ca="1" si="0"/>
        <v>#N/A</v>
      </c>
      <c r="D39" s="53"/>
      <c r="E39" s="65">
        <f t="shared" ca="1" si="13"/>
        <v>0.28869047619047616</v>
      </c>
      <c r="F39" s="69"/>
      <c r="G39" s="56" t="e">
        <f t="shared" ca="1" si="7"/>
        <v>#N/A</v>
      </c>
      <c r="H39" s="57" t="e">
        <f t="shared" ca="1" si="1"/>
        <v>#N/A</v>
      </c>
      <c r="I39" s="58" t="e">
        <f t="shared" ca="1" si="2"/>
        <v>#N/A</v>
      </c>
      <c r="J39" s="59" t="str">
        <f ca="1">IF(ISTEXT(VLOOKUP(A39,Table3[],6,FALSE)), VLOOKUP(A39,Table3[],6,FALSE),"")</f>
        <v/>
      </c>
      <c r="K39" s="68"/>
      <c r="L39" s="64" t="str">
        <f t="shared" ca="1" si="8"/>
        <v/>
      </c>
      <c r="M39" s="64" t="str">
        <f t="shared" ca="1" si="9"/>
        <v/>
      </c>
      <c r="N39" s="64" t="b">
        <f ca="1">IF(AND(N38="",M39=M37),N37,IF(AND(A39&lt;&gt;"",D39="",F39=""),IF(ISNA(C39),"",IF(L39=0,IF(M39&lt;&gt;M38,INT(MAX(N$5:N38))+1,INT(MAX(N$5:N38)))+0.5,IF(M39&lt;&gt;M38,INT(MAX(N$5:N38))+1,INT(MAX(N$5:N38)))))))</f>
        <v>0</v>
      </c>
      <c r="O39" s="62" t="str">
        <f t="shared" ca="1" si="10"/>
        <v/>
      </c>
      <c r="P39" s="62">
        <f t="shared" ca="1" si="11"/>
        <v>1</v>
      </c>
      <c r="Q39" s="62">
        <f t="shared" ca="1" si="12"/>
        <v>1</v>
      </c>
      <c r="R39" s="62" t="str">
        <f t="shared" ca="1" si="3"/>
        <v/>
      </c>
      <c r="S39" s="62" t="str">
        <f t="shared" ca="1" si="4"/>
        <v/>
      </c>
      <c r="T39" t="e">
        <f t="shared" ca="1" si="5"/>
        <v>#N/A</v>
      </c>
    </row>
    <row r="40" spans="1:20" ht="14.5" x14ac:dyDescent="0.35">
      <c r="A40" s="2" t="str">
        <f ca="1">CalcVisits!C56</f>
        <v/>
      </c>
      <c r="B40" s="21" t="str">
        <f ca="1">CalcVisits!K56</f>
        <v/>
      </c>
      <c r="C40" s="52" t="e">
        <f t="shared" ca="1" si="0"/>
        <v>#N/A</v>
      </c>
      <c r="D40" s="53"/>
      <c r="E40" s="65">
        <f t="shared" ca="1" si="13"/>
        <v>0.28869047619047616</v>
      </c>
      <c r="F40" s="55"/>
      <c r="G40" s="56" t="e">
        <f t="shared" ca="1" si="7"/>
        <v>#N/A</v>
      </c>
      <c r="H40" s="57" t="e">
        <f t="shared" ca="1" si="1"/>
        <v>#N/A</v>
      </c>
      <c r="I40" s="58" t="e">
        <f t="shared" ca="1" si="2"/>
        <v>#N/A</v>
      </c>
      <c r="J40" s="59" t="str">
        <f ca="1">IF(ISTEXT(VLOOKUP(A40,Table3[],6,FALSE)), VLOOKUP(A40,Table3[],6,FALSE),"")</f>
        <v/>
      </c>
      <c r="K40" s="68"/>
      <c r="L40" s="64" t="str">
        <f t="shared" ca="1" si="8"/>
        <v/>
      </c>
      <c r="M40" s="64" t="str">
        <f t="shared" ca="1" si="9"/>
        <v/>
      </c>
      <c r="N40" s="64" t="b">
        <f ca="1">IF(AND(N39="",M40=M38),N38,IF(AND(A40&lt;&gt;"",D40="",F40=""),IF(ISNA(C40),"",IF(L40=0,IF(M40&lt;&gt;M39,INT(MAX(N$5:N39))+1,INT(MAX(N$5:N39)))+0.5,IF(M40&lt;&gt;M39,INT(MAX(N$5:N39))+1,INT(MAX(N$5:N39)))))))</f>
        <v>0</v>
      </c>
      <c r="O40" s="62" t="str">
        <f t="shared" ca="1" si="10"/>
        <v/>
      </c>
      <c r="P40" s="62">
        <f t="shared" ca="1" si="11"/>
        <v>1</v>
      </c>
      <c r="Q40" s="62">
        <f t="shared" ca="1" si="12"/>
        <v>1</v>
      </c>
      <c r="R40" s="62" t="str">
        <f t="shared" ca="1" si="3"/>
        <v/>
      </c>
      <c r="S40" s="62" t="str">
        <f t="shared" ca="1" si="4"/>
        <v/>
      </c>
      <c r="T40" t="e">
        <f t="shared" ca="1" si="5"/>
        <v>#N/A</v>
      </c>
    </row>
    <row r="41" spans="1:20" ht="14.5" x14ac:dyDescent="0.35">
      <c r="A41" s="2" t="str">
        <f ca="1">CalcVisits!C57</f>
        <v/>
      </c>
      <c r="B41" s="21" t="str">
        <f ca="1">CalcVisits!K57</f>
        <v/>
      </c>
      <c r="C41" s="52" t="e">
        <f t="shared" ca="1" si="0"/>
        <v>#N/A</v>
      </c>
      <c r="D41" s="53"/>
      <c r="E41" s="65">
        <f t="shared" ca="1" si="13"/>
        <v>0.28869047619047616</v>
      </c>
      <c r="F41" s="55"/>
      <c r="G41" s="56" t="e">
        <f t="shared" ca="1" si="7"/>
        <v>#N/A</v>
      </c>
      <c r="H41" s="57" t="e">
        <f t="shared" ca="1" si="1"/>
        <v>#N/A</v>
      </c>
      <c r="I41" s="58" t="e">
        <f t="shared" ca="1" si="2"/>
        <v>#N/A</v>
      </c>
      <c r="J41" s="59" t="str">
        <f ca="1">IF(ISTEXT(VLOOKUP(A41,Table3[],6,FALSE)), VLOOKUP(A41,Table3[],6,FALSE),"")</f>
        <v/>
      </c>
      <c r="K41" s="68"/>
      <c r="L41" s="64" t="str">
        <f t="shared" ca="1" si="8"/>
        <v/>
      </c>
      <c r="M41" s="64" t="str">
        <f t="shared" ca="1" si="9"/>
        <v/>
      </c>
      <c r="N41" s="64" t="b">
        <f ca="1">IF(AND(N40="",M41=M39),N39,IF(AND(A41&lt;&gt;"",D41="",F41=""),IF(ISNA(C41),"",IF(L41=0,IF(M41&lt;&gt;M40,INT(MAX(N$5:N40))+1,INT(MAX(N$5:N40)))+0.5,IF(M41&lt;&gt;M40,INT(MAX(N$5:N40))+1,INT(MAX(N$5:N40)))))))</f>
        <v>0</v>
      </c>
      <c r="O41" s="62" t="str">
        <f t="shared" ca="1" si="10"/>
        <v/>
      </c>
      <c r="P41" s="62">
        <f t="shared" ca="1" si="11"/>
        <v>1</v>
      </c>
      <c r="Q41" s="62">
        <f t="shared" ca="1" si="12"/>
        <v>1</v>
      </c>
      <c r="R41" s="62" t="str">
        <f t="shared" ca="1" si="3"/>
        <v/>
      </c>
      <c r="S41" s="62" t="str">
        <f t="shared" ca="1" si="4"/>
        <v/>
      </c>
      <c r="T41" t="e">
        <f t="shared" ca="1" si="5"/>
        <v>#N/A</v>
      </c>
    </row>
    <row r="42" spans="1:20" ht="14.5" x14ac:dyDescent="0.35">
      <c r="A42" s="2" t="str">
        <f ca="1">CalcVisits!C58</f>
        <v/>
      </c>
      <c r="B42" s="21" t="str">
        <f ca="1">CalcVisits!K58</f>
        <v/>
      </c>
      <c r="C42" s="52" t="e">
        <f t="shared" ca="1" si="0"/>
        <v>#N/A</v>
      </c>
      <c r="D42" s="53"/>
      <c r="E42" s="65">
        <f t="shared" ca="1" si="13"/>
        <v>0.28869047619047616</v>
      </c>
      <c r="F42" s="55"/>
      <c r="G42" s="56" t="e">
        <f t="shared" ca="1" si="7"/>
        <v>#N/A</v>
      </c>
      <c r="H42" s="57" t="e">
        <f t="shared" ca="1" si="1"/>
        <v>#N/A</v>
      </c>
      <c r="I42" s="58" t="e">
        <f t="shared" ca="1" si="2"/>
        <v>#N/A</v>
      </c>
      <c r="J42" s="59" t="str">
        <f ca="1">IF(ISTEXT(VLOOKUP(A42,Table3[],6,FALSE)), VLOOKUP(A42,Table3[],6,FALSE),"")</f>
        <v/>
      </c>
      <c r="K42" s="68"/>
      <c r="L42" s="64" t="str">
        <f t="shared" ca="1" si="8"/>
        <v/>
      </c>
      <c r="M42" s="64" t="str">
        <f t="shared" ca="1" si="9"/>
        <v/>
      </c>
      <c r="N42" s="64" t="b">
        <f ca="1">IF(AND(N41="",M42=M40),N40,IF(AND(A42&lt;&gt;"",D42="",F42=""),IF(ISNA(C42),"",IF(L42=0,IF(M42&lt;&gt;M41,INT(MAX(N$5:N41))+1,INT(MAX(N$5:N41)))+0.5,IF(M42&lt;&gt;M41,INT(MAX(N$5:N41))+1,INT(MAX(N$5:N41)))))))</f>
        <v>0</v>
      </c>
      <c r="O42" s="62" t="str">
        <f t="shared" ca="1" si="10"/>
        <v/>
      </c>
      <c r="P42" s="62">
        <f t="shared" ca="1" si="11"/>
        <v>1</v>
      </c>
      <c r="Q42" s="62">
        <f t="shared" ca="1" si="12"/>
        <v>1</v>
      </c>
      <c r="R42" s="62" t="str">
        <f t="shared" ca="1" si="3"/>
        <v/>
      </c>
      <c r="S42" s="62" t="str">
        <f t="shared" ca="1" si="4"/>
        <v/>
      </c>
      <c r="T42" t="e">
        <f t="shared" ca="1" si="5"/>
        <v>#N/A</v>
      </c>
    </row>
    <row r="43" spans="1:20" ht="14.5" x14ac:dyDescent="0.35">
      <c r="A43" s="2" t="str">
        <f ca="1">CalcVisits!C59</f>
        <v/>
      </c>
      <c r="B43" s="21" t="str">
        <f ca="1">CalcVisits!K59</f>
        <v/>
      </c>
      <c r="C43" s="52" t="e">
        <f t="shared" ca="1" si="0"/>
        <v>#N/A</v>
      </c>
      <c r="D43" s="66"/>
      <c r="E43" s="65">
        <f t="shared" ca="1" si="13"/>
        <v>0.28869047619047616</v>
      </c>
      <c r="F43" s="55"/>
      <c r="G43" s="56" t="e">
        <f t="shared" ca="1" si="7"/>
        <v>#N/A</v>
      </c>
      <c r="H43" s="57" t="e">
        <f t="shared" ca="1" si="1"/>
        <v>#N/A</v>
      </c>
      <c r="I43" s="58" t="e">
        <f t="shared" ca="1" si="2"/>
        <v>#N/A</v>
      </c>
      <c r="J43" s="59" t="str">
        <f ca="1">IF(ISTEXT(VLOOKUP(A43,Table3[],6,FALSE)), VLOOKUP(A43,Table3[],6,FALSE),"")</f>
        <v/>
      </c>
      <c r="K43" s="68"/>
      <c r="L43" s="64" t="str">
        <f t="shared" ca="1" si="8"/>
        <v/>
      </c>
      <c r="M43" s="64" t="str">
        <f t="shared" ca="1" si="9"/>
        <v/>
      </c>
      <c r="N43" s="64" t="b">
        <f ca="1">IF(AND(N42="",M43=M41),N41,IF(AND(A43&lt;&gt;"",D43="",F43=""),IF(ISNA(C43),"",IF(L43=0,IF(M43&lt;&gt;M42,INT(MAX(N$5:N42))+1,INT(MAX(N$5:N42)))+0.5,IF(M43&lt;&gt;M42,INT(MAX(N$5:N42))+1,INT(MAX(N$5:N42)))))))</f>
        <v>0</v>
      </c>
      <c r="O43" s="62" t="str">
        <f t="shared" ca="1" si="10"/>
        <v/>
      </c>
      <c r="P43" s="62">
        <f t="shared" ca="1" si="11"/>
        <v>1</v>
      </c>
      <c r="Q43" s="62">
        <f t="shared" ca="1" si="12"/>
        <v>1</v>
      </c>
      <c r="R43" s="62" t="str">
        <f t="shared" ca="1" si="3"/>
        <v/>
      </c>
      <c r="S43" s="62" t="str">
        <f t="shared" ca="1" si="4"/>
        <v/>
      </c>
      <c r="T43" t="e">
        <f t="shared" ca="1" si="5"/>
        <v>#N/A</v>
      </c>
    </row>
    <row r="44" spans="1:20" ht="14.5" x14ac:dyDescent="0.35">
      <c r="A44" s="2" t="str">
        <f ca="1">CalcVisits!C60</f>
        <v/>
      </c>
      <c r="B44" s="21" t="str">
        <f ca="1">CalcVisits!K60</f>
        <v/>
      </c>
      <c r="C44" s="52" t="e">
        <f t="shared" ca="1" si="0"/>
        <v>#N/A</v>
      </c>
      <c r="D44" s="66"/>
      <c r="E44" s="65">
        <f t="shared" ca="1" si="13"/>
        <v>0.28869047619047616</v>
      </c>
      <c r="F44" s="55"/>
      <c r="G44" s="56" t="e">
        <f t="shared" ca="1" si="7"/>
        <v>#N/A</v>
      </c>
      <c r="H44" s="57" t="e">
        <f t="shared" ca="1" si="1"/>
        <v>#N/A</v>
      </c>
      <c r="I44" s="58" t="e">
        <f t="shared" ca="1" si="2"/>
        <v>#N/A</v>
      </c>
      <c r="J44" s="59" t="str">
        <f ca="1">IF(ISTEXT(VLOOKUP(A44,Table3[],6,FALSE)), VLOOKUP(A44,Table3[],6,FALSE),"")</f>
        <v/>
      </c>
      <c r="K44" s="68"/>
      <c r="L44" s="64" t="str">
        <f t="shared" ca="1" si="8"/>
        <v/>
      </c>
      <c r="M44" s="64" t="str">
        <f t="shared" ca="1" si="9"/>
        <v/>
      </c>
      <c r="N44" s="64" t="b">
        <f ca="1">IF(AND(N43="",M44=M42),N42,IF(AND(A44&lt;&gt;"",D44="",F44=""),IF(ISNA(C44),"",IF(L44=0,IF(M44&lt;&gt;M43,INT(MAX(N$5:N43))+1,INT(MAX(N$5:N43)))+0.5,IF(M44&lt;&gt;M43,INT(MAX(N$5:N43))+1,INT(MAX(N$5:N43)))))))</f>
        <v>0</v>
      </c>
      <c r="O44" s="62" t="str">
        <f t="shared" ca="1" si="10"/>
        <v/>
      </c>
      <c r="P44" s="62">
        <f t="shared" ca="1" si="11"/>
        <v>1</v>
      </c>
      <c r="Q44" s="62">
        <f t="shared" ca="1" si="12"/>
        <v>1</v>
      </c>
      <c r="R44" s="62" t="str">
        <f t="shared" ca="1" si="3"/>
        <v/>
      </c>
      <c r="S44" s="62" t="str">
        <f t="shared" ca="1" si="4"/>
        <v/>
      </c>
      <c r="T44" t="e">
        <f t="shared" ca="1" si="5"/>
        <v>#N/A</v>
      </c>
    </row>
    <row r="45" spans="1:20" ht="14.5" x14ac:dyDescent="0.35">
      <c r="A45" s="2" t="str">
        <f ca="1">CalcVisits!C61</f>
        <v/>
      </c>
      <c r="B45" s="21" t="str">
        <f ca="1">CalcVisits!K61</f>
        <v/>
      </c>
      <c r="C45" s="52" t="e">
        <f t="shared" ca="1" si="0"/>
        <v>#N/A</v>
      </c>
      <c r="D45" s="66"/>
      <c r="E45" s="65">
        <f t="shared" ca="1" si="13"/>
        <v>0.28869047619047616</v>
      </c>
      <c r="F45" s="55"/>
      <c r="G45" s="56" t="e">
        <f t="shared" ca="1" si="7"/>
        <v>#N/A</v>
      </c>
      <c r="H45" s="57" t="e">
        <f t="shared" ca="1" si="1"/>
        <v>#N/A</v>
      </c>
      <c r="I45" s="58" t="e">
        <f t="shared" ca="1" si="2"/>
        <v>#N/A</v>
      </c>
      <c r="J45" s="59" t="str">
        <f ca="1">IF(ISTEXT(VLOOKUP(A45,Table3[],6,FALSE)), VLOOKUP(A45,Table3[],6,FALSE),"")</f>
        <v/>
      </c>
      <c r="K45" s="68"/>
      <c r="L45" s="64" t="str">
        <f t="shared" ca="1" si="8"/>
        <v/>
      </c>
      <c r="M45" s="64" t="str">
        <f t="shared" ca="1" si="9"/>
        <v/>
      </c>
      <c r="N45" s="64" t="b">
        <f ca="1">IF(AND(N44="",M45=M43),N43,IF(AND(A45&lt;&gt;"",D45="",F45=""),IF(ISNA(C45),"",IF(L45=0,IF(M45&lt;&gt;M44,INT(MAX(N$5:N44))+1,INT(MAX(N$5:N44)))+0.5,IF(M45&lt;&gt;M44,INT(MAX(N$5:N44))+1,INT(MAX(N$5:N44)))))))</f>
        <v>0</v>
      </c>
      <c r="O45" s="62" t="str">
        <f t="shared" ca="1" si="10"/>
        <v/>
      </c>
      <c r="P45" s="62">
        <f t="shared" ca="1" si="11"/>
        <v>1</v>
      </c>
      <c r="Q45" s="62">
        <f t="shared" ca="1" si="12"/>
        <v>1</v>
      </c>
      <c r="R45" s="62" t="str">
        <f t="shared" ca="1" si="3"/>
        <v/>
      </c>
      <c r="S45" s="62" t="str">
        <f t="shared" ca="1" si="4"/>
        <v/>
      </c>
      <c r="T45" t="e">
        <f t="shared" ca="1" si="5"/>
        <v>#N/A</v>
      </c>
    </row>
    <row r="46" spans="1:20" ht="14.5" x14ac:dyDescent="0.35">
      <c r="A46" s="2" t="str">
        <f ca="1">CalcVisits!C62</f>
        <v/>
      </c>
      <c r="B46" s="21" t="str">
        <f ca="1">CalcVisits!K62</f>
        <v/>
      </c>
      <c r="C46" s="52" t="e">
        <f t="shared" ca="1" si="0"/>
        <v>#N/A</v>
      </c>
      <c r="D46" s="66"/>
      <c r="E46" s="65">
        <f t="shared" ca="1" si="13"/>
        <v>0.28869047619047616</v>
      </c>
      <c r="F46" s="55"/>
      <c r="G46" s="56" t="e">
        <f t="shared" ca="1" si="7"/>
        <v>#N/A</v>
      </c>
      <c r="H46" s="57" t="e">
        <f t="shared" ca="1" si="1"/>
        <v>#N/A</v>
      </c>
      <c r="I46" s="58" t="e">
        <f t="shared" ca="1" si="2"/>
        <v>#N/A</v>
      </c>
      <c r="J46" s="59" t="str">
        <f ca="1">IF(ISTEXT(VLOOKUP(A46,Table3[],6,FALSE)), VLOOKUP(A46,Table3[],6,FALSE),"")</f>
        <v/>
      </c>
      <c r="K46" s="68"/>
      <c r="L46" s="64" t="str">
        <f t="shared" ca="1" si="8"/>
        <v/>
      </c>
      <c r="M46" s="64" t="str">
        <f t="shared" ca="1" si="9"/>
        <v/>
      </c>
      <c r="N46" s="64" t="b">
        <f ca="1">IF(AND(N45="",M46=M44),N44,IF(AND(A46&lt;&gt;"",D46="",F46=""),IF(ISNA(C46),"",IF(L46=0,IF(M46&lt;&gt;M45,INT(MAX(N$5:N45))+1,INT(MAX(N$5:N45)))+0.5,IF(M46&lt;&gt;M45,INT(MAX(N$5:N45))+1,INT(MAX(N$5:N45)))))))</f>
        <v>0</v>
      </c>
      <c r="O46" s="62" t="str">
        <f t="shared" ca="1" si="10"/>
        <v/>
      </c>
      <c r="P46" s="62">
        <f t="shared" ca="1" si="11"/>
        <v>1</v>
      </c>
      <c r="Q46" s="62">
        <f t="shared" ca="1" si="12"/>
        <v>1</v>
      </c>
      <c r="R46" s="62" t="str">
        <f t="shared" ca="1" si="3"/>
        <v/>
      </c>
      <c r="S46" s="62" t="str">
        <f t="shared" ca="1" si="4"/>
        <v/>
      </c>
      <c r="T46" t="e">
        <f t="shared" ca="1" si="5"/>
        <v>#N/A</v>
      </c>
    </row>
    <row r="47" spans="1:20" ht="14.5" x14ac:dyDescent="0.35">
      <c r="A47" s="2" t="str">
        <f ca="1">CalcVisits!C63</f>
        <v/>
      </c>
      <c r="B47" s="21" t="str">
        <f ca="1">CalcVisits!K63</f>
        <v/>
      </c>
      <c r="C47" s="52" t="e">
        <f t="shared" ca="1" si="0"/>
        <v>#N/A</v>
      </c>
      <c r="D47" s="66"/>
      <c r="E47" s="65">
        <f t="shared" ca="1" si="13"/>
        <v>0.28869047619047616</v>
      </c>
      <c r="F47" s="55"/>
      <c r="G47" s="56" t="e">
        <f t="shared" ca="1" si="7"/>
        <v>#N/A</v>
      </c>
      <c r="H47" s="57" t="e">
        <f t="shared" ca="1" si="1"/>
        <v>#N/A</v>
      </c>
      <c r="I47" s="58" t="e">
        <f t="shared" ca="1" si="2"/>
        <v>#N/A</v>
      </c>
      <c r="J47" s="59" t="str">
        <f ca="1">IF(ISTEXT(VLOOKUP(A47,Table3[],6,FALSE)), VLOOKUP(A47,Table3[],6,FALSE),"")</f>
        <v/>
      </c>
      <c r="K47" s="68"/>
      <c r="L47" s="64" t="str">
        <f t="shared" ca="1" si="8"/>
        <v/>
      </c>
      <c r="M47" s="64" t="str">
        <f t="shared" ca="1" si="9"/>
        <v/>
      </c>
      <c r="N47" s="64" t="b">
        <f ca="1">IF(AND(N46="",M47=M45),N45,IF(AND(A47&lt;&gt;"",D47="",F47=""),IF(ISNA(C47),"",IF(L47=0,IF(M47&lt;&gt;M46,INT(MAX(N$5:N46))+1,INT(MAX(N$5:N46)))+0.5,IF(M47&lt;&gt;M46,INT(MAX(N$5:N46))+1,INT(MAX(N$5:N46)))))))</f>
        <v>0</v>
      </c>
      <c r="O47" s="62" t="str">
        <f t="shared" ca="1" si="10"/>
        <v/>
      </c>
      <c r="P47" s="62">
        <f t="shared" ca="1" si="11"/>
        <v>1</v>
      </c>
      <c r="Q47" s="62">
        <f t="shared" ca="1" si="12"/>
        <v>1</v>
      </c>
      <c r="R47" s="62" t="str">
        <f t="shared" ca="1" si="3"/>
        <v/>
      </c>
      <c r="S47" s="62" t="str">
        <f t="shared" ca="1" si="4"/>
        <v/>
      </c>
      <c r="T47" t="e">
        <f t="shared" ca="1" si="5"/>
        <v>#N/A</v>
      </c>
    </row>
    <row r="48" spans="1:20" ht="14.5" x14ac:dyDescent="0.35">
      <c r="A48" s="2" t="str">
        <f ca="1">CalcVisits!C64</f>
        <v/>
      </c>
      <c r="B48" s="21" t="str">
        <f ca="1">CalcVisits!K64</f>
        <v/>
      </c>
      <c r="C48" s="52" t="e">
        <f t="shared" ca="1" si="0"/>
        <v>#N/A</v>
      </c>
      <c r="D48" s="66"/>
      <c r="E48" s="65">
        <f t="shared" ca="1" si="13"/>
        <v>0.28869047619047616</v>
      </c>
      <c r="F48" s="55"/>
      <c r="G48" s="56" t="e">
        <f t="shared" ca="1" si="7"/>
        <v>#N/A</v>
      </c>
      <c r="H48" s="57" t="e">
        <f t="shared" ca="1" si="1"/>
        <v>#N/A</v>
      </c>
      <c r="I48" s="58" t="e">
        <f t="shared" ca="1" si="2"/>
        <v>#N/A</v>
      </c>
      <c r="J48" s="59" t="str">
        <f ca="1">IF(ISTEXT(VLOOKUP(A48,Table3[],6,FALSE)), VLOOKUP(A48,Table3[],6,FALSE),"")</f>
        <v/>
      </c>
      <c r="K48" s="68"/>
      <c r="L48" s="64" t="str">
        <f t="shared" ca="1" si="8"/>
        <v/>
      </c>
      <c r="M48" s="64" t="str">
        <f t="shared" ca="1" si="9"/>
        <v/>
      </c>
      <c r="N48" s="64" t="b">
        <f ca="1">IF(AND(N47="",M48=M46),N46,IF(AND(A48&lt;&gt;"",D48="",F48=""),IF(ISNA(C48),"",IF(L48=0,IF(M48&lt;&gt;M47,INT(MAX(N$5:N47))+1,INT(MAX(N$5:N47)))+0.5,IF(M48&lt;&gt;M47,INT(MAX(N$5:N47))+1,INT(MAX(N$5:N47)))))))</f>
        <v>0</v>
      </c>
      <c r="O48" s="62" t="str">
        <f t="shared" ca="1" si="10"/>
        <v/>
      </c>
      <c r="P48" s="62">
        <f t="shared" ca="1" si="11"/>
        <v>1</v>
      </c>
      <c r="Q48" s="62">
        <f t="shared" ca="1" si="12"/>
        <v>1</v>
      </c>
      <c r="R48" s="62" t="str">
        <f t="shared" ca="1" si="3"/>
        <v/>
      </c>
      <c r="S48" s="62" t="str">
        <f t="shared" ca="1" si="4"/>
        <v/>
      </c>
      <c r="T48" t="e">
        <f t="shared" ca="1" si="5"/>
        <v>#N/A</v>
      </c>
    </row>
    <row r="49" spans="1:20" ht="14.5" x14ac:dyDescent="0.35">
      <c r="A49" s="2" t="str">
        <f ca="1">CalcVisits!C65</f>
        <v/>
      </c>
      <c r="B49" s="21" t="str">
        <f ca="1">CalcVisits!K65</f>
        <v/>
      </c>
      <c r="C49" s="52" t="e">
        <f t="shared" ca="1" si="0"/>
        <v>#N/A</v>
      </c>
      <c r="D49" s="66"/>
      <c r="E49" s="65">
        <f t="shared" ca="1" si="13"/>
        <v>0.28869047619047616</v>
      </c>
      <c r="F49" s="55"/>
      <c r="G49" s="56" t="e">
        <f t="shared" ca="1" si="7"/>
        <v>#N/A</v>
      </c>
      <c r="H49" s="57" t="e">
        <f t="shared" ca="1" si="1"/>
        <v>#N/A</v>
      </c>
      <c r="I49" s="58" t="e">
        <f t="shared" ca="1" si="2"/>
        <v>#N/A</v>
      </c>
      <c r="J49" s="59" t="str">
        <f ca="1">IF(ISTEXT(VLOOKUP(A49,Table3[],6,FALSE)), VLOOKUP(A49,Table3[],6,FALSE),"")</f>
        <v/>
      </c>
      <c r="K49" s="68"/>
      <c r="L49" s="64" t="str">
        <f t="shared" ca="1" si="8"/>
        <v/>
      </c>
      <c r="M49" s="64" t="str">
        <f t="shared" ca="1" si="9"/>
        <v/>
      </c>
      <c r="N49" s="64" t="b">
        <f ca="1">IF(AND(N48="",M49=M47),N47,IF(AND(A49&lt;&gt;"",D49="",F49=""),IF(ISNA(C49),"",IF(L49=0,IF(M49&lt;&gt;M48,INT(MAX(N$5:N48))+1,INT(MAX(N$5:N48)))+0.5,IF(M49&lt;&gt;M48,INT(MAX(N$5:N48))+1,INT(MAX(N$5:N48)))))))</f>
        <v>0</v>
      </c>
      <c r="O49" s="62" t="str">
        <f t="shared" ca="1" si="10"/>
        <v/>
      </c>
      <c r="P49" s="62">
        <f t="shared" ca="1" si="11"/>
        <v>1</v>
      </c>
      <c r="Q49" s="62">
        <f t="shared" ca="1" si="12"/>
        <v>1</v>
      </c>
      <c r="R49" s="62" t="str">
        <f t="shared" ca="1" si="3"/>
        <v/>
      </c>
      <c r="S49" s="62" t="str">
        <f t="shared" ca="1" si="4"/>
        <v/>
      </c>
      <c r="T49" t="e">
        <f t="shared" ca="1" si="5"/>
        <v>#N/A</v>
      </c>
    </row>
    <row r="50" spans="1:20" ht="14.5" x14ac:dyDescent="0.35">
      <c r="A50" s="2" t="str">
        <f ca="1">CalcVisits!C66</f>
        <v/>
      </c>
      <c r="B50" s="21" t="str">
        <f ca="1">CalcVisits!K66</f>
        <v/>
      </c>
      <c r="C50" s="52" t="e">
        <f t="shared" ca="1" si="0"/>
        <v>#N/A</v>
      </c>
      <c r="D50" s="66"/>
      <c r="E50" s="65">
        <f t="shared" ca="1" si="13"/>
        <v>0.28869047619047616</v>
      </c>
      <c r="F50" s="55"/>
      <c r="G50" s="56" t="e">
        <f t="shared" ca="1" si="7"/>
        <v>#N/A</v>
      </c>
      <c r="H50" s="57" t="e">
        <f t="shared" ca="1" si="1"/>
        <v>#N/A</v>
      </c>
      <c r="I50" s="58" t="e">
        <f t="shared" ca="1" si="2"/>
        <v>#N/A</v>
      </c>
      <c r="J50" s="59" t="str">
        <f ca="1">IF(ISTEXT(VLOOKUP(A50,Table3[],6,FALSE)), VLOOKUP(A50,Table3[],6,FALSE),"")</f>
        <v/>
      </c>
      <c r="K50" s="68"/>
      <c r="L50" s="64" t="str">
        <f t="shared" ca="1" si="8"/>
        <v/>
      </c>
      <c r="M50" s="64" t="str">
        <f t="shared" ca="1" si="9"/>
        <v/>
      </c>
      <c r="N50" s="64" t="b">
        <f ca="1">IF(AND(N49="",M50=M48),N48,IF(AND(A50&lt;&gt;"",D50="",F50=""),IF(ISNA(C50),"",IF(L50=0,IF(M50&lt;&gt;M49,INT(MAX(N$5:N49))+1,INT(MAX(N$5:N49)))+0.5,IF(M50&lt;&gt;M49,INT(MAX(N$5:N49))+1,INT(MAX(N$5:N49)))))))</f>
        <v>0</v>
      </c>
      <c r="O50" s="62" t="str">
        <f t="shared" ca="1" si="10"/>
        <v/>
      </c>
      <c r="P50" s="62">
        <f t="shared" ca="1" si="11"/>
        <v>1</v>
      </c>
      <c r="Q50" s="62">
        <f t="shared" ca="1" si="12"/>
        <v>1</v>
      </c>
      <c r="R50" s="62" t="str">
        <f t="shared" ca="1" si="3"/>
        <v/>
      </c>
      <c r="S50" s="62" t="str">
        <f t="shared" ca="1" si="4"/>
        <v/>
      </c>
      <c r="T50" t="e">
        <f t="shared" ca="1" si="5"/>
        <v>#N/A</v>
      </c>
    </row>
    <row r="51" spans="1:20" ht="14.5" x14ac:dyDescent="0.35">
      <c r="A51" s="2" t="str">
        <f ca="1">CalcVisits!C67</f>
        <v/>
      </c>
      <c r="B51" s="21" t="str">
        <f ca="1">CalcVisits!K67</f>
        <v/>
      </c>
      <c r="C51" s="52" t="e">
        <f t="shared" ca="1" si="0"/>
        <v>#N/A</v>
      </c>
      <c r="D51" s="66"/>
      <c r="E51" s="65">
        <f t="shared" ca="1" si="13"/>
        <v>0.28869047619047616</v>
      </c>
      <c r="F51" s="55"/>
      <c r="G51" s="56" t="e">
        <f t="shared" ca="1" si="7"/>
        <v>#N/A</v>
      </c>
      <c r="H51" s="57" t="e">
        <f t="shared" ca="1" si="1"/>
        <v>#N/A</v>
      </c>
      <c r="I51" s="58" t="e">
        <f t="shared" ca="1" si="2"/>
        <v>#N/A</v>
      </c>
      <c r="J51" s="59" t="str">
        <f ca="1">IF(ISTEXT(VLOOKUP(A51,Table3[],6,FALSE)), VLOOKUP(A51,Table3[],6,FALSE),"")</f>
        <v/>
      </c>
      <c r="K51" s="68"/>
      <c r="L51" s="64" t="str">
        <f t="shared" ca="1" si="8"/>
        <v/>
      </c>
      <c r="M51" s="64" t="str">
        <f t="shared" ca="1" si="9"/>
        <v/>
      </c>
      <c r="N51" s="64" t="b">
        <f ca="1">IF(AND(N50="",M51=M49),N49,IF(AND(A51&lt;&gt;"",D51="",F51=""),IF(ISNA(C51),"",IF(L51=0,IF(M51&lt;&gt;M50,INT(MAX(N$5:N50))+1,INT(MAX(N$5:N50)))+0.5,IF(M51&lt;&gt;M50,INT(MAX(N$5:N50))+1,INT(MAX(N$5:N50)))))))</f>
        <v>0</v>
      </c>
      <c r="O51" s="62" t="str">
        <f t="shared" ca="1" si="10"/>
        <v/>
      </c>
      <c r="P51" s="62">
        <f t="shared" ca="1" si="11"/>
        <v>1</v>
      </c>
      <c r="Q51" s="62">
        <f t="shared" ca="1" si="12"/>
        <v>1</v>
      </c>
      <c r="R51" s="62" t="str">
        <f t="shared" ca="1" si="3"/>
        <v/>
      </c>
      <c r="S51" s="62" t="str">
        <f t="shared" ca="1" si="4"/>
        <v/>
      </c>
      <c r="T51" t="e">
        <f t="shared" ca="1" si="5"/>
        <v>#N/A</v>
      </c>
    </row>
    <row r="52" spans="1:20" ht="14.5" x14ac:dyDescent="0.35">
      <c r="A52" s="2" t="str">
        <f ca="1">CalcVisits!C68</f>
        <v/>
      </c>
      <c r="B52" s="21" t="str">
        <f ca="1">CalcVisits!K68</f>
        <v/>
      </c>
      <c r="C52" s="52" t="e">
        <f t="shared" ca="1" si="0"/>
        <v>#N/A</v>
      </c>
      <c r="D52" s="66"/>
      <c r="E52" s="65">
        <f t="shared" ca="1" si="13"/>
        <v>0.28869047619047616</v>
      </c>
      <c r="F52" s="55"/>
      <c r="G52" s="56" t="e">
        <f t="shared" ca="1" si="7"/>
        <v>#N/A</v>
      </c>
      <c r="H52" s="57" t="e">
        <f t="shared" ca="1" si="1"/>
        <v>#N/A</v>
      </c>
      <c r="I52" s="58" t="e">
        <f t="shared" ca="1" si="2"/>
        <v>#N/A</v>
      </c>
      <c r="J52" s="59" t="str">
        <f ca="1">IF(ISTEXT(VLOOKUP(A52,Table3[],6,FALSE)), VLOOKUP(A52,Table3[],6,FALSE),"")</f>
        <v/>
      </c>
      <c r="K52" s="68"/>
      <c r="L52" s="64" t="str">
        <f t="shared" ca="1" si="8"/>
        <v/>
      </c>
      <c r="M52" s="64" t="str">
        <f t="shared" ca="1" si="9"/>
        <v/>
      </c>
      <c r="N52" s="64" t="b">
        <f ca="1">IF(AND(N51="",M52=M50),N50,IF(AND(A52&lt;&gt;"",D52="",F52=""),IF(ISNA(C52),"",IF(L52=0,IF(M52&lt;&gt;M51,INT(MAX(N$5:N51))+1,INT(MAX(N$5:N51)))+0.5,IF(M52&lt;&gt;M51,INT(MAX(N$5:N51))+1,INT(MAX(N$5:N51)))))))</f>
        <v>0</v>
      </c>
      <c r="O52" s="62" t="str">
        <f t="shared" ca="1" si="10"/>
        <v/>
      </c>
      <c r="P52" s="62">
        <f t="shared" ca="1" si="11"/>
        <v>1</v>
      </c>
      <c r="Q52" s="62">
        <f t="shared" ca="1" si="12"/>
        <v>1</v>
      </c>
      <c r="R52" s="62" t="str">
        <f t="shared" ca="1" si="3"/>
        <v/>
      </c>
      <c r="S52" s="62" t="str">
        <f t="shared" ca="1" si="4"/>
        <v/>
      </c>
      <c r="T52" t="e">
        <f t="shared" ca="1" si="5"/>
        <v>#N/A</v>
      </c>
    </row>
    <row r="53" spans="1:20" ht="14.5" x14ac:dyDescent="0.35">
      <c r="A53" s="2" t="str">
        <f ca="1">CalcVisits!C69</f>
        <v/>
      </c>
      <c r="B53" s="21" t="str">
        <f ca="1">CalcVisits!K69</f>
        <v/>
      </c>
      <c r="C53" s="52" t="e">
        <f t="shared" ca="1" si="0"/>
        <v>#N/A</v>
      </c>
      <c r="D53" s="66"/>
      <c r="E53" s="65">
        <f t="shared" ca="1" si="13"/>
        <v>0.28869047619047616</v>
      </c>
      <c r="F53" s="55"/>
      <c r="G53" s="56" t="e">
        <f t="shared" ca="1" si="7"/>
        <v>#N/A</v>
      </c>
      <c r="H53" s="57" t="e">
        <f t="shared" ca="1" si="1"/>
        <v>#N/A</v>
      </c>
      <c r="I53" s="58" t="e">
        <f t="shared" ca="1" si="2"/>
        <v>#N/A</v>
      </c>
      <c r="J53" s="59" t="str">
        <f ca="1">IF(ISTEXT(VLOOKUP(A53,Table3[],6,FALSE)), VLOOKUP(A53,Table3[],6,FALSE),"")</f>
        <v/>
      </c>
      <c r="K53" s="68"/>
      <c r="L53" s="64" t="str">
        <f t="shared" ca="1" si="8"/>
        <v/>
      </c>
      <c r="M53" s="64" t="str">
        <f t="shared" ca="1" si="9"/>
        <v/>
      </c>
      <c r="N53" s="64" t="b">
        <f ca="1">IF(AND(N52="",M53=M51),N51,IF(AND(A53&lt;&gt;"",D53="",F53=""),IF(ISNA(C53),"",IF(L53=0,IF(M53&lt;&gt;M52,INT(MAX(N$5:N52))+1,INT(MAX(N$5:N52)))+0.5,IF(M53&lt;&gt;M52,INT(MAX(N$5:N52))+1,INT(MAX(N$5:N52)))))))</f>
        <v>0</v>
      </c>
      <c r="O53" s="62" t="str">
        <f t="shared" ca="1" si="10"/>
        <v/>
      </c>
      <c r="P53" s="62">
        <f t="shared" ca="1" si="11"/>
        <v>1</v>
      </c>
      <c r="Q53" s="62">
        <f t="shared" ca="1" si="12"/>
        <v>1</v>
      </c>
      <c r="R53" s="62" t="str">
        <f t="shared" ca="1" si="3"/>
        <v/>
      </c>
      <c r="S53" s="62" t="str">
        <f t="shared" ca="1" si="4"/>
        <v/>
      </c>
      <c r="T53" t="e">
        <f t="shared" ca="1" si="5"/>
        <v>#N/A</v>
      </c>
    </row>
    <row r="54" spans="1:20" ht="14.5" x14ac:dyDescent="0.35">
      <c r="A54" s="2" t="str">
        <f ca="1">CalcVisits!C70</f>
        <v/>
      </c>
      <c r="B54" s="21" t="str">
        <f ca="1">CalcVisits!K70</f>
        <v/>
      </c>
      <c r="C54" s="52" t="e">
        <f t="shared" ca="1" si="0"/>
        <v>#N/A</v>
      </c>
      <c r="D54" s="66"/>
      <c r="E54" s="65">
        <f t="shared" ca="1" si="13"/>
        <v>0.28869047619047616</v>
      </c>
      <c r="F54" s="55"/>
      <c r="G54" s="56" t="e">
        <f t="shared" ca="1" si="7"/>
        <v>#N/A</v>
      </c>
      <c r="H54" s="57" t="e">
        <f t="shared" ca="1" si="1"/>
        <v>#N/A</v>
      </c>
      <c r="I54" s="58" t="e">
        <f t="shared" ca="1" si="2"/>
        <v>#N/A</v>
      </c>
      <c r="J54" s="59" t="str">
        <f ca="1">IF(ISTEXT(VLOOKUP(A54,Table3[],6,FALSE)), VLOOKUP(A54,Table3[],6,FALSE),"")</f>
        <v/>
      </c>
      <c r="K54" s="68"/>
      <c r="L54" s="64" t="str">
        <f t="shared" ca="1" si="8"/>
        <v/>
      </c>
      <c r="M54" s="64" t="str">
        <f t="shared" ca="1" si="9"/>
        <v/>
      </c>
      <c r="N54" s="64" t="b">
        <f ca="1">IF(AND(N53="",M54=M52),N52,IF(AND(A54&lt;&gt;"",D54="",F54=""),IF(ISNA(C54),"",IF(L54=0,IF(M54&lt;&gt;M53,INT(MAX(N$5:N53))+1,INT(MAX(N$5:N53)))+0.5,IF(M54&lt;&gt;M53,INT(MAX(N$5:N53))+1,INT(MAX(N$5:N53)))))))</f>
        <v>0</v>
      </c>
      <c r="O54" s="62" t="str">
        <f t="shared" ca="1" si="10"/>
        <v/>
      </c>
      <c r="P54" s="62">
        <f t="shared" ca="1" si="11"/>
        <v>1</v>
      </c>
      <c r="Q54" s="62">
        <f t="shared" ca="1" si="12"/>
        <v>1</v>
      </c>
      <c r="R54" s="62" t="str">
        <f t="shared" ca="1" si="3"/>
        <v/>
      </c>
      <c r="S54" s="62" t="str">
        <f t="shared" ca="1" si="4"/>
        <v/>
      </c>
      <c r="T54" t="e">
        <f t="shared" ca="1" si="5"/>
        <v>#N/A</v>
      </c>
    </row>
    <row r="55" spans="1:20" ht="14.5" x14ac:dyDescent="0.35">
      <c r="A55" s="2" t="str">
        <f ca="1">CalcVisits!C71</f>
        <v/>
      </c>
      <c r="B55" s="21" t="str">
        <f ca="1">CalcVisits!K71</f>
        <v/>
      </c>
      <c r="C55" s="52" t="e">
        <f t="shared" ca="1" si="0"/>
        <v>#N/A</v>
      </c>
      <c r="D55" s="66"/>
      <c r="E55" s="65">
        <f t="shared" ca="1" si="13"/>
        <v>0.28869047619047616</v>
      </c>
      <c r="F55" s="55"/>
      <c r="G55" s="56" t="e">
        <f t="shared" ca="1" si="7"/>
        <v>#N/A</v>
      </c>
      <c r="H55" s="57" t="e">
        <f t="shared" ca="1" si="1"/>
        <v>#N/A</v>
      </c>
      <c r="I55" s="58" t="e">
        <f t="shared" ca="1" si="2"/>
        <v>#N/A</v>
      </c>
      <c r="J55" s="59" t="str">
        <f ca="1">IF(ISTEXT(VLOOKUP(A55,Table3[],6,FALSE)), VLOOKUP(A55,Table3[],6,FALSE),"")</f>
        <v/>
      </c>
      <c r="K55" s="68"/>
      <c r="L55" s="64" t="str">
        <f t="shared" ca="1" si="8"/>
        <v/>
      </c>
      <c r="M55" s="64" t="str">
        <f t="shared" ca="1" si="9"/>
        <v/>
      </c>
      <c r="N55" s="64" t="b">
        <f ca="1">IF(AND(N54="",M55=M53),N53,IF(AND(A55&lt;&gt;"",D55="",F55=""),IF(ISNA(C55),"",IF(L55=0,IF(M55&lt;&gt;M54,INT(MAX(N$5:N54))+1,INT(MAX(N$5:N54)))+0.5,IF(M55&lt;&gt;M54,INT(MAX(N$5:N54))+1,INT(MAX(N$5:N54)))))))</f>
        <v>0</v>
      </c>
      <c r="O55" s="62" t="str">
        <f t="shared" ca="1" si="10"/>
        <v/>
      </c>
      <c r="P55" s="62">
        <f t="shared" ca="1" si="11"/>
        <v>1</v>
      </c>
      <c r="Q55" s="62">
        <f t="shared" ca="1" si="12"/>
        <v>1</v>
      </c>
      <c r="R55" s="62" t="str">
        <f t="shared" ca="1" si="3"/>
        <v/>
      </c>
      <c r="S55" s="62" t="str">
        <f t="shared" ca="1" si="4"/>
        <v/>
      </c>
      <c r="T55" t="e">
        <f t="shared" ca="1" si="5"/>
        <v>#N/A</v>
      </c>
    </row>
    <row r="56" spans="1:20" ht="14.5" x14ac:dyDescent="0.35">
      <c r="A56" s="2" t="str">
        <f ca="1">CalcVisits!C72</f>
        <v/>
      </c>
      <c r="B56" s="21" t="str">
        <f ca="1">CalcVisits!K72</f>
        <v/>
      </c>
      <c r="C56" s="52" t="e">
        <f t="shared" ca="1" si="0"/>
        <v>#N/A</v>
      </c>
      <c r="D56" s="66"/>
      <c r="E56" s="65">
        <f t="shared" ca="1" si="13"/>
        <v>0.28869047619047616</v>
      </c>
      <c r="F56" s="55"/>
      <c r="G56" s="56" t="e">
        <f t="shared" ca="1" si="7"/>
        <v>#N/A</v>
      </c>
      <c r="H56" s="57" t="e">
        <f t="shared" ca="1" si="1"/>
        <v>#N/A</v>
      </c>
      <c r="I56" s="58" t="e">
        <f t="shared" ca="1" si="2"/>
        <v>#N/A</v>
      </c>
      <c r="J56" s="59" t="str">
        <f ca="1">IF(ISTEXT(VLOOKUP(A56,Table3[],6,FALSE)), VLOOKUP(A56,Table3[],6,FALSE),"")</f>
        <v/>
      </c>
      <c r="K56" s="68"/>
      <c r="L56" s="64" t="str">
        <f t="shared" ca="1" si="8"/>
        <v/>
      </c>
      <c r="M56" s="64" t="str">
        <f t="shared" ca="1" si="9"/>
        <v/>
      </c>
      <c r="N56" s="64" t="b">
        <f ca="1">IF(AND(N55="",M56=M54),N54,IF(AND(A56&lt;&gt;"",D56="",F56=""),IF(ISNA(C56),"",IF(L56=0,IF(M56&lt;&gt;M55,INT(MAX(N$5:N55))+1,INT(MAX(N$5:N55)))+0.5,IF(M56&lt;&gt;M55,INT(MAX(N$5:N55))+1,INT(MAX(N$5:N55)))))))</f>
        <v>0</v>
      </c>
      <c r="O56" s="62" t="str">
        <f t="shared" ca="1" si="10"/>
        <v/>
      </c>
      <c r="P56" s="62">
        <f t="shared" ca="1" si="11"/>
        <v>1</v>
      </c>
      <c r="Q56" s="62">
        <f t="shared" ca="1" si="12"/>
        <v>1</v>
      </c>
      <c r="R56" s="62" t="str">
        <f t="shared" ca="1" si="3"/>
        <v/>
      </c>
      <c r="S56" s="62" t="str">
        <f t="shared" ca="1" si="4"/>
        <v/>
      </c>
      <c r="T56" t="e">
        <f t="shared" ca="1" si="5"/>
        <v>#N/A</v>
      </c>
    </row>
    <row r="57" spans="1:20" ht="14.5" x14ac:dyDescent="0.35">
      <c r="A57" s="2" t="str">
        <f ca="1">CalcVisits!C73</f>
        <v/>
      </c>
      <c r="B57" s="21" t="str">
        <f ca="1">CalcVisits!K73</f>
        <v/>
      </c>
      <c r="C57" s="52" t="e">
        <f t="shared" ca="1" si="0"/>
        <v>#N/A</v>
      </c>
      <c r="D57" s="66"/>
      <c r="E57" s="65">
        <f t="shared" ca="1" si="13"/>
        <v>0.28869047619047616</v>
      </c>
      <c r="F57" s="55"/>
      <c r="G57" s="56" t="e">
        <f t="shared" ca="1" si="7"/>
        <v>#N/A</v>
      </c>
      <c r="H57" s="57" t="e">
        <f t="shared" ca="1" si="1"/>
        <v>#N/A</v>
      </c>
      <c r="I57" s="58" t="e">
        <f t="shared" ca="1" si="2"/>
        <v>#N/A</v>
      </c>
      <c r="J57" s="59" t="str">
        <f ca="1">IF(ISTEXT(VLOOKUP(A57,Table3[],6,FALSE)), VLOOKUP(A57,Table3[],6,FALSE),"")</f>
        <v/>
      </c>
      <c r="K57" s="68"/>
      <c r="L57" s="64" t="str">
        <f t="shared" ca="1" si="8"/>
        <v/>
      </c>
      <c r="M57" s="64" t="str">
        <f t="shared" ca="1" si="9"/>
        <v/>
      </c>
      <c r="N57" s="64" t="b">
        <f ca="1">IF(AND(N56="",M57=M55),N55,IF(AND(A57&lt;&gt;"",D57="",F57=""),IF(ISNA(C57),"",IF(L57=0,IF(M57&lt;&gt;M56,INT(MAX(N$5:N56))+1,INT(MAX(N$5:N56)))+0.5,IF(M57&lt;&gt;M56,INT(MAX(N$5:N56))+1,INT(MAX(N$5:N56)))))))</f>
        <v>0</v>
      </c>
      <c r="O57" s="62" t="str">
        <f t="shared" ca="1" si="10"/>
        <v/>
      </c>
      <c r="P57" s="62">
        <f t="shared" ca="1" si="11"/>
        <v>1</v>
      </c>
      <c r="Q57" s="62">
        <f t="shared" ca="1" si="12"/>
        <v>1</v>
      </c>
      <c r="R57" s="62" t="str">
        <f t="shared" ca="1" si="3"/>
        <v/>
      </c>
      <c r="S57" s="62" t="str">
        <f t="shared" ca="1" si="4"/>
        <v/>
      </c>
      <c r="T57" t="e">
        <f t="shared" ca="1" si="5"/>
        <v>#N/A</v>
      </c>
    </row>
    <row r="58" spans="1:20" ht="14.5" x14ac:dyDescent="0.35">
      <c r="A58" s="2" t="str">
        <f ca="1">CalcVisits!C74</f>
        <v/>
      </c>
      <c r="B58" s="21" t="str">
        <f ca="1">CalcVisits!K74</f>
        <v/>
      </c>
      <c r="C58" s="52" t="e">
        <f t="shared" ca="1" si="0"/>
        <v>#N/A</v>
      </c>
      <c r="D58" s="66"/>
      <c r="E58" s="65">
        <f t="shared" ca="1" si="13"/>
        <v>0.28869047619047616</v>
      </c>
      <c r="F58" s="55"/>
      <c r="G58" s="56" t="e">
        <f t="shared" ca="1" si="7"/>
        <v>#N/A</v>
      </c>
      <c r="H58" s="57" t="e">
        <f t="shared" ca="1" si="1"/>
        <v>#N/A</v>
      </c>
      <c r="I58" s="58" t="e">
        <f t="shared" ca="1" si="2"/>
        <v>#N/A</v>
      </c>
      <c r="J58" s="59" t="str">
        <f ca="1">IF(ISTEXT(VLOOKUP(A58,Table3[],6,FALSE)), VLOOKUP(A58,Table3[],6,FALSE),"")</f>
        <v/>
      </c>
      <c r="K58" s="68"/>
      <c r="L58" s="64" t="str">
        <f t="shared" ca="1" si="8"/>
        <v/>
      </c>
      <c r="M58" s="64" t="str">
        <f t="shared" ca="1" si="9"/>
        <v/>
      </c>
      <c r="N58" s="64" t="b">
        <f ca="1">IF(AND(N57="",M58=M56),N56,IF(AND(A58&lt;&gt;"",D58="",F58=""),IF(ISNA(C58),"",IF(L58=0,IF(M58&lt;&gt;M57,INT(MAX(N$5:N57))+1,INT(MAX(N$5:N57)))+0.5,IF(M58&lt;&gt;M57,INT(MAX(N$5:N57))+1,INT(MAX(N$5:N57)))))))</f>
        <v>0</v>
      </c>
      <c r="O58" s="62" t="str">
        <f t="shared" ca="1" si="10"/>
        <v/>
      </c>
      <c r="P58" s="62">
        <f t="shared" ca="1" si="11"/>
        <v>1</v>
      </c>
      <c r="Q58" s="62">
        <f t="shared" ca="1" si="12"/>
        <v>1</v>
      </c>
      <c r="R58" s="62" t="str">
        <f t="shared" ca="1" si="3"/>
        <v/>
      </c>
      <c r="S58" s="62" t="str">
        <f t="shared" ca="1" si="4"/>
        <v/>
      </c>
      <c r="T58" t="e">
        <f t="shared" ca="1" si="5"/>
        <v>#N/A</v>
      </c>
    </row>
    <row r="59" spans="1:20" ht="14.5" x14ac:dyDescent="0.35">
      <c r="A59" s="2" t="str">
        <f ca="1">CalcVisits!C75</f>
        <v/>
      </c>
      <c r="B59" s="21" t="str">
        <f ca="1">CalcVisits!K75</f>
        <v/>
      </c>
      <c r="C59" s="52" t="e">
        <f t="shared" ca="1" si="0"/>
        <v>#N/A</v>
      </c>
      <c r="D59" s="66"/>
      <c r="E59" s="65">
        <f t="shared" ca="1" si="13"/>
        <v>0.28869047619047616</v>
      </c>
      <c r="F59" s="55"/>
      <c r="G59" s="56" t="e">
        <f t="shared" ca="1" si="7"/>
        <v>#N/A</v>
      </c>
      <c r="H59" s="57" t="e">
        <f t="shared" ca="1" si="1"/>
        <v>#N/A</v>
      </c>
      <c r="I59" s="58" t="e">
        <f t="shared" ca="1" si="2"/>
        <v>#N/A</v>
      </c>
      <c r="J59" s="59" t="str">
        <f ca="1">IF(ISTEXT(VLOOKUP(A59,Table3[],6,FALSE)), VLOOKUP(A59,Table3[],6,FALSE),"")</f>
        <v/>
      </c>
      <c r="K59" s="68"/>
      <c r="L59" s="64" t="str">
        <f t="shared" ca="1" si="8"/>
        <v/>
      </c>
      <c r="M59" s="64" t="str">
        <f t="shared" ca="1" si="9"/>
        <v/>
      </c>
      <c r="N59" s="64" t="b">
        <f ca="1">IF(AND(N58="",M59=M57),N57,IF(AND(A59&lt;&gt;"",D59="",F59=""),IF(ISNA(C59),"",IF(L59=0,IF(M59&lt;&gt;M58,INT(MAX(N$5:N58))+1,INT(MAX(N$5:N58)))+0.5,IF(M59&lt;&gt;M58,INT(MAX(N$5:N58))+1,INT(MAX(N$5:N58)))))))</f>
        <v>0</v>
      </c>
      <c r="O59" s="62" t="str">
        <f t="shared" ca="1" si="10"/>
        <v/>
      </c>
      <c r="P59" s="62">
        <f t="shared" ca="1" si="11"/>
        <v>1</v>
      </c>
      <c r="Q59" s="62">
        <f t="shared" ca="1" si="12"/>
        <v>1</v>
      </c>
      <c r="R59" s="62" t="str">
        <f t="shared" ca="1" si="3"/>
        <v/>
      </c>
      <c r="S59" s="62" t="str">
        <f t="shared" ca="1" si="4"/>
        <v/>
      </c>
      <c r="T59" t="e">
        <f t="shared" ca="1" si="5"/>
        <v>#N/A</v>
      </c>
    </row>
    <row r="60" spans="1:20" ht="14.5" x14ac:dyDescent="0.35">
      <c r="A60" s="2" t="str">
        <f ca="1">CalcVisits!C76</f>
        <v/>
      </c>
      <c r="B60" s="21" t="str">
        <f ca="1">CalcVisits!K76</f>
        <v/>
      </c>
      <c r="C60" s="52" t="e">
        <f t="shared" ca="1" si="0"/>
        <v>#N/A</v>
      </c>
      <c r="D60" s="66"/>
      <c r="E60" s="65">
        <f t="shared" ca="1" si="13"/>
        <v>0.28869047619047616</v>
      </c>
      <c r="F60" s="55"/>
      <c r="G60" s="56" t="e">
        <f t="shared" ca="1" si="7"/>
        <v>#N/A</v>
      </c>
      <c r="H60" s="57" t="e">
        <f t="shared" ca="1" si="1"/>
        <v>#N/A</v>
      </c>
      <c r="I60" s="58" t="e">
        <f t="shared" ca="1" si="2"/>
        <v>#N/A</v>
      </c>
      <c r="J60" s="59" t="str">
        <f ca="1">IF(ISTEXT(VLOOKUP(A60,Table3[],6,FALSE)), VLOOKUP(A60,Table3[],6,FALSE),"")</f>
        <v/>
      </c>
      <c r="K60" s="68"/>
      <c r="L60" s="64" t="str">
        <f t="shared" ca="1" si="8"/>
        <v/>
      </c>
      <c r="M60" s="64" t="str">
        <f t="shared" ca="1" si="9"/>
        <v/>
      </c>
      <c r="N60" s="64" t="b">
        <f ca="1">IF(AND(N59="",M60=M58),N58,IF(AND(A60&lt;&gt;"",D60="",F60=""),IF(ISNA(C60),"",IF(L60=0,IF(M60&lt;&gt;M59,INT(MAX(N$5:N59))+1,INT(MAX(N$5:N59)))+0.5,IF(M60&lt;&gt;M59,INT(MAX(N$5:N59))+1,INT(MAX(N$5:N59)))))))</f>
        <v>0</v>
      </c>
      <c r="O60" s="62" t="str">
        <f t="shared" ca="1" si="10"/>
        <v/>
      </c>
      <c r="P60" s="62">
        <f t="shared" ca="1" si="11"/>
        <v>1</v>
      </c>
      <c r="Q60" s="62">
        <f t="shared" ca="1" si="12"/>
        <v>1</v>
      </c>
      <c r="R60" s="62" t="str">
        <f t="shared" ca="1" si="3"/>
        <v/>
      </c>
      <c r="S60" s="62" t="str">
        <f t="shared" ca="1" si="4"/>
        <v/>
      </c>
      <c r="T60" t="e">
        <f t="shared" ca="1" si="5"/>
        <v>#N/A</v>
      </c>
    </row>
    <row r="61" spans="1:20" ht="14.5" x14ac:dyDescent="0.35">
      <c r="A61" s="2" t="str">
        <f ca="1">CalcVisits!C77</f>
        <v/>
      </c>
      <c r="B61" s="21" t="str">
        <f ca="1">CalcVisits!K77</f>
        <v/>
      </c>
      <c r="C61" s="52" t="e">
        <f t="shared" ca="1" si="0"/>
        <v>#N/A</v>
      </c>
      <c r="D61" s="66"/>
      <c r="E61" s="65">
        <f t="shared" ca="1" si="13"/>
        <v>0.28869047619047616</v>
      </c>
      <c r="F61" s="55"/>
      <c r="G61" s="56" t="e">
        <f t="shared" ca="1" si="7"/>
        <v>#N/A</v>
      </c>
      <c r="H61" s="57" t="e">
        <f t="shared" ca="1" si="1"/>
        <v>#N/A</v>
      </c>
      <c r="I61" s="58" t="e">
        <f t="shared" ca="1" si="2"/>
        <v>#N/A</v>
      </c>
      <c r="J61" s="59" t="str">
        <f ca="1">IF(ISTEXT(VLOOKUP(A61,Table3[],6,FALSE)), VLOOKUP(A61,Table3[],6,FALSE),"")</f>
        <v/>
      </c>
      <c r="K61" s="68"/>
      <c r="L61" s="64" t="str">
        <f t="shared" ca="1" si="8"/>
        <v/>
      </c>
      <c r="M61" s="64" t="str">
        <f t="shared" ca="1" si="9"/>
        <v/>
      </c>
      <c r="N61" s="64" t="b">
        <f ca="1">IF(AND(N60="",M61=M59),N59,IF(AND(A61&lt;&gt;"",D61="",F61=""),IF(ISNA(C61),"",IF(L61=0,IF(M61&lt;&gt;M60,INT(MAX(N$5:N60))+1,INT(MAX(N$5:N60)))+0.5,IF(M61&lt;&gt;M60,INT(MAX(N$5:N60))+1,INT(MAX(N$5:N60)))))))</f>
        <v>0</v>
      </c>
      <c r="O61" s="62" t="str">
        <f t="shared" ca="1" si="10"/>
        <v/>
      </c>
      <c r="P61" s="62">
        <f t="shared" ca="1" si="11"/>
        <v>1</v>
      </c>
      <c r="Q61" s="62">
        <f t="shared" ca="1" si="12"/>
        <v>1</v>
      </c>
      <c r="R61" s="62" t="str">
        <f t="shared" ca="1" si="3"/>
        <v/>
      </c>
      <c r="S61" s="62" t="str">
        <f t="shared" ca="1" si="4"/>
        <v/>
      </c>
      <c r="T61" t="e">
        <f t="shared" ca="1" si="5"/>
        <v>#N/A</v>
      </c>
    </row>
    <row r="62" spans="1:20" ht="14.5" x14ac:dyDescent="0.35">
      <c r="A62" s="2" t="str">
        <f ca="1">CalcVisits!C78</f>
        <v/>
      </c>
      <c r="B62" s="21" t="str">
        <f ca="1">CalcVisits!K78</f>
        <v/>
      </c>
      <c r="C62" s="52" t="e">
        <f t="shared" ca="1" si="0"/>
        <v>#N/A</v>
      </c>
      <c r="D62" s="66"/>
      <c r="E62" s="65">
        <f t="shared" ca="1" si="13"/>
        <v>0.28869047619047616</v>
      </c>
      <c r="F62" s="55"/>
      <c r="G62" s="56" t="e">
        <f t="shared" ca="1" si="7"/>
        <v>#N/A</v>
      </c>
      <c r="H62" s="57" t="e">
        <f t="shared" ca="1" si="1"/>
        <v>#N/A</v>
      </c>
      <c r="I62" s="58" t="e">
        <f t="shared" ca="1" si="2"/>
        <v>#N/A</v>
      </c>
      <c r="J62" s="59" t="str">
        <f ca="1">IF(ISTEXT(VLOOKUP(A62,Table3[],6,FALSE)), VLOOKUP(A62,Table3[],6,FALSE),"")</f>
        <v/>
      </c>
      <c r="K62" s="68"/>
      <c r="L62" s="64" t="str">
        <f t="shared" ca="1" si="8"/>
        <v/>
      </c>
      <c r="M62" s="64" t="str">
        <f t="shared" ca="1" si="9"/>
        <v/>
      </c>
      <c r="N62" s="64" t="b">
        <f ca="1">IF(AND(N61="",M62=M60),N60,IF(AND(A62&lt;&gt;"",D62="",F62=""),IF(ISNA(C62),"",IF(L62=0,IF(M62&lt;&gt;M61,INT(MAX(N$5:N61))+1,INT(MAX(N$5:N61)))+0.5,IF(M62&lt;&gt;M61,INT(MAX(N$5:N61))+1,INT(MAX(N$5:N61)))))))</f>
        <v>0</v>
      </c>
      <c r="O62" s="62" t="str">
        <f t="shared" ca="1" si="10"/>
        <v/>
      </c>
      <c r="P62" s="62">
        <f t="shared" ca="1" si="11"/>
        <v>1</v>
      </c>
      <c r="Q62" s="62">
        <f t="shared" ca="1" si="12"/>
        <v>1</v>
      </c>
      <c r="R62" s="62" t="str">
        <f t="shared" ca="1" si="3"/>
        <v/>
      </c>
      <c r="S62" s="62" t="str">
        <f t="shared" ca="1" si="4"/>
        <v/>
      </c>
      <c r="T62" t="e">
        <f t="shared" ca="1" si="5"/>
        <v>#N/A</v>
      </c>
    </row>
    <row r="63" spans="1:20" ht="14.5" x14ac:dyDescent="0.35">
      <c r="A63" s="2" t="str">
        <f ca="1">CalcVisits!C79</f>
        <v/>
      </c>
      <c r="B63" s="21" t="str">
        <f ca="1">CalcVisits!K79</f>
        <v/>
      </c>
      <c r="C63" s="52" t="e">
        <f t="shared" ca="1" si="0"/>
        <v>#N/A</v>
      </c>
      <c r="D63" s="66"/>
      <c r="E63" s="65">
        <f t="shared" ca="1" si="13"/>
        <v>0.28869047619047616</v>
      </c>
      <c r="F63" s="55"/>
      <c r="G63" s="56" t="e">
        <f t="shared" ca="1" si="7"/>
        <v>#N/A</v>
      </c>
      <c r="H63" s="57" t="e">
        <f t="shared" ca="1" si="1"/>
        <v>#N/A</v>
      </c>
      <c r="I63" s="58" t="e">
        <f t="shared" ca="1" si="2"/>
        <v>#N/A</v>
      </c>
      <c r="J63" s="59" t="str">
        <f ca="1">IF(ISTEXT(VLOOKUP(A63,Table3[],6,FALSE)), VLOOKUP(A63,Table3[],6,FALSE),"")</f>
        <v/>
      </c>
      <c r="K63" s="68"/>
      <c r="L63" s="64" t="str">
        <f t="shared" ca="1" si="8"/>
        <v/>
      </c>
      <c r="M63" s="64" t="str">
        <f t="shared" ca="1" si="9"/>
        <v/>
      </c>
      <c r="N63" s="64" t="b">
        <f ca="1">IF(AND(N62="",M63=M61),N61,IF(AND(A63&lt;&gt;"",D63="",F63=""),IF(ISNA(C63),"",IF(L63=0,IF(M63&lt;&gt;M62,INT(MAX(N$5:N62))+1,INT(MAX(N$5:N62)))+0.5,IF(M63&lt;&gt;M62,INT(MAX(N$5:N62))+1,INT(MAX(N$5:N62)))))))</f>
        <v>0</v>
      </c>
      <c r="O63" s="62" t="str">
        <f t="shared" ca="1" si="10"/>
        <v/>
      </c>
      <c r="P63" s="62">
        <f t="shared" ca="1" si="11"/>
        <v>1</v>
      </c>
      <c r="Q63" s="62">
        <f t="shared" ca="1" si="12"/>
        <v>1</v>
      </c>
      <c r="R63" s="62" t="str">
        <f t="shared" ca="1" si="3"/>
        <v/>
      </c>
      <c r="S63" s="62" t="str">
        <f t="shared" ca="1" si="4"/>
        <v/>
      </c>
      <c r="T63" t="e">
        <f t="shared" ca="1" si="5"/>
        <v>#N/A</v>
      </c>
    </row>
    <row r="64" spans="1:20" ht="14.5" x14ac:dyDescent="0.35">
      <c r="A64" s="2" t="str">
        <f ca="1">CalcVisits!C80</f>
        <v/>
      </c>
      <c r="B64" s="21" t="str">
        <f ca="1">CalcVisits!K80</f>
        <v/>
      </c>
      <c r="C64" s="52" t="e">
        <f t="shared" ca="1" si="0"/>
        <v>#N/A</v>
      </c>
      <c r="D64" s="66"/>
      <c r="E64" s="65">
        <f t="shared" ca="1" si="13"/>
        <v>0.28869047619047616</v>
      </c>
      <c r="F64" s="55"/>
      <c r="G64" s="56" t="e">
        <f t="shared" ca="1" si="7"/>
        <v>#N/A</v>
      </c>
      <c r="H64" s="57" t="e">
        <f t="shared" ca="1" si="1"/>
        <v>#N/A</v>
      </c>
      <c r="I64" s="58" t="e">
        <f t="shared" ca="1" si="2"/>
        <v>#N/A</v>
      </c>
      <c r="J64" s="59" t="str">
        <f ca="1">IF(ISTEXT(VLOOKUP(A64,Table3[],6,FALSE)), VLOOKUP(A64,Table3[],6,FALSE),"")</f>
        <v/>
      </c>
      <c r="K64" s="68"/>
      <c r="L64" s="64" t="str">
        <f t="shared" ca="1" si="8"/>
        <v/>
      </c>
      <c r="M64" s="64" t="str">
        <f t="shared" ca="1" si="9"/>
        <v/>
      </c>
      <c r="N64" s="64" t="b">
        <f ca="1">IF(AND(N63="",M64=M62),N62,IF(AND(A64&lt;&gt;"",D64="",F64=""),IF(ISNA(C64),"",IF(L64=0,IF(M64&lt;&gt;M63,INT(MAX(N$5:N63))+1,INT(MAX(N$5:N63)))+0.5,IF(M64&lt;&gt;M63,INT(MAX(N$5:N63))+1,INT(MAX(N$5:N63)))))))</f>
        <v>0</v>
      </c>
      <c r="O64" s="62" t="str">
        <f t="shared" ca="1" si="10"/>
        <v/>
      </c>
      <c r="P64" s="62">
        <f t="shared" ca="1" si="11"/>
        <v>1</v>
      </c>
      <c r="Q64" s="62">
        <f t="shared" ca="1" si="12"/>
        <v>1</v>
      </c>
      <c r="R64" s="62" t="str">
        <f t="shared" ca="1" si="3"/>
        <v/>
      </c>
      <c r="S64" s="62" t="str">
        <f t="shared" ca="1" si="4"/>
        <v/>
      </c>
      <c r="T64" t="e">
        <f t="shared" ca="1" si="5"/>
        <v>#N/A</v>
      </c>
    </row>
    <row r="65" spans="1:20" ht="14.5" x14ac:dyDescent="0.35">
      <c r="A65" s="2" t="str">
        <f ca="1">CalcVisits!C81</f>
        <v/>
      </c>
      <c r="B65" s="21" t="str">
        <f ca="1">CalcVisits!K81</f>
        <v/>
      </c>
      <c r="C65" s="52" t="e">
        <f t="shared" ca="1" si="0"/>
        <v>#N/A</v>
      </c>
      <c r="D65" s="66"/>
      <c r="E65" s="65">
        <f t="shared" ca="1" si="13"/>
        <v>0.28869047619047616</v>
      </c>
      <c r="F65" s="55"/>
      <c r="G65" s="56" t="e">
        <f t="shared" ca="1" si="7"/>
        <v>#N/A</v>
      </c>
      <c r="H65" s="57" t="e">
        <f t="shared" ca="1" si="1"/>
        <v>#N/A</v>
      </c>
      <c r="I65" s="58" t="e">
        <f t="shared" ca="1" si="2"/>
        <v>#N/A</v>
      </c>
      <c r="J65" s="59" t="str">
        <f ca="1">IF(ISTEXT(VLOOKUP(A65,Table3[],6,FALSE)), VLOOKUP(A65,Table3[],6,FALSE),"")</f>
        <v/>
      </c>
      <c r="K65" s="68"/>
      <c r="L65" s="64" t="str">
        <f t="shared" ca="1" si="8"/>
        <v/>
      </c>
      <c r="M65" s="64" t="str">
        <f t="shared" ca="1" si="9"/>
        <v/>
      </c>
      <c r="N65" s="64" t="b">
        <f ca="1">IF(AND(N64="",M65=M63),N63,IF(AND(A65&lt;&gt;"",D65="",F65=""),IF(ISNA(C65),"",IF(L65=0,IF(M65&lt;&gt;M64,INT(MAX(N$5:N64))+1,INT(MAX(N$5:N64)))+0.5,IF(M65&lt;&gt;M64,INT(MAX(N$5:N64))+1,INT(MAX(N$5:N64)))))))</f>
        <v>0</v>
      </c>
      <c r="O65" s="62" t="str">
        <f t="shared" ca="1" si="10"/>
        <v/>
      </c>
      <c r="P65" s="62">
        <f t="shared" ca="1" si="11"/>
        <v>1</v>
      </c>
      <c r="Q65" s="62">
        <f t="shared" ca="1" si="12"/>
        <v>1</v>
      </c>
      <c r="R65" s="62" t="str">
        <f t="shared" ca="1" si="3"/>
        <v/>
      </c>
      <c r="S65" s="62" t="str">
        <f t="shared" ca="1" si="4"/>
        <v/>
      </c>
      <c r="T65" t="e">
        <f t="shared" ca="1" si="5"/>
        <v>#N/A</v>
      </c>
    </row>
    <row r="66" spans="1:20" ht="14.5" x14ac:dyDescent="0.35">
      <c r="A66" s="2" t="str">
        <f ca="1">CalcVisits!C82</f>
        <v/>
      </c>
      <c r="B66" s="21" t="str">
        <f ca="1">CalcVisits!K82</f>
        <v/>
      </c>
      <c r="C66" s="52" t="e">
        <f t="shared" ca="1" si="0"/>
        <v>#N/A</v>
      </c>
      <c r="D66" s="66"/>
      <c r="E66" s="65">
        <f t="shared" ca="1" si="13"/>
        <v>0.28869047619047616</v>
      </c>
      <c r="F66" s="55"/>
      <c r="G66" s="56" t="e">
        <f t="shared" ca="1" si="7"/>
        <v>#N/A</v>
      </c>
      <c r="H66" s="57" t="e">
        <f t="shared" ca="1" si="1"/>
        <v>#N/A</v>
      </c>
      <c r="I66" s="58" t="e">
        <f t="shared" ca="1" si="2"/>
        <v>#N/A</v>
      </c>
      <c r="J66" s="59" t="str">
        <f ca="1">IF(ISTEXT(VLOOKUP(A66,Table3[],6,FALSE)), VLOOKUP(A66,Table3[],6,FALSE),"")</f>
        <v/>
      </c>
      <c r="K66" s="68"/>
      <c r="L66" s="64" t="str">
        <f t="shared" ca="1" si="8"/>
        <v/>
      </c>
      <c r="M66" s="64" t="str">
        <f t="shared" ca="1" si="9"/>
        <v/>
      </c>
      <c r="N66" s="64" t="b">
        <f ca="1">IF(AND(N65="",M66=M64),N64,IF(AND(A66&lt;&gt;"",D66="",F66=""),IF(ISNA(C66),"",IF(L66=0,IF(M66&lt;&gt;M65,INT(MAX(N$5:N65))+1,INT(MAX(N$5:N65)))+0.5,IF(M66&lt;&gt;M65,INT(MAX(N$5:N65))+1,INT(MAX(N$5:N65)))))))</f>
        <v>0</v>
      </c>
      <c r="O66" s="62" t="str">
        <f t="shared" ca="1" si="10"/>
        <v/>
      </c>
      <c r="P66" s="62">
        <f t="shared" ca="1" si="11"/>
        <v>1</v>
      </c>
      <c r="Q66" s="62">
        <f t="shared" ca="1" si="12"/>
        <v>1</v>
      </c>
      <c r="R66" s="62" t="str">
        <f t="shared" ca="1" si="3"/>
        <v/>
      </c>
      <c r="S66" s="62" t="str">
        <f t="shared" ca="1" si="4"/>
        <v/>
      </c>
      <c r="T66" t="e">
        <f t="shared" ca="1" si="5"/>
        <v>#N/A</v>
      </c>
    </row>
    <row r="67" spans="1:20" ht="14.5" x14ac:dyDescent="0.35">
      <c r="A67" s="2" t="str">
        <f ca="1">CalcVisits!C83</f>
        <v/>
      </c>
      <c r="B67" s="21" t="str">
        <f ca="1">CalcVisits!K83</f>
        <v/>
      </c>
      <c r="C67" s="52" t="e">
        <f t="shared" ca="1" si="0"/>
        <v>#N/A</v>
      </c>
      <c r="D67" s="66"/>
      <c r="E67" s="65">
        <f t="shared" ca="1" si="13"/>
        <v>0.28869047619047616</v>
      </c>
      <c r="F67" s="55"/>
      <c r="G67" s="56" t="e">
        <f t="shared" ca="1" si="7"/>
        <v>#N/A</v>
      </c>
      <c r="H67" s="57" t="e">
        <f t="shared" ca="1" si="1"/>
        <v>#N/A</v>
      </c>
      <c r="I67" s="58" t="e">
        <f t="shared" ca="1" si="2"/>
        <v>#N/A</v>
      </c>
      <c r="J67" s="59" t="str">
        <f ca="1">IF(ISTEXT(VLOOKUP(A67,Table3[],6,FALSE)), VLOOKUP(A67,Table3[],6,FALSE),"")</f>
        <v/>
      </c>
      <c r="K67" s="68"/>
      <c r="L67" s="64" t="str">
        <f t="shared" ca="1" si="8"/>
        <v/>
      </c>
      <c r="M67" s="64" t="str">
        <f t="shared" ca="1" si="9"/>
        <v/>
      </c>
      <c r="N67" s="64" t="b">
        <f ca="1">IF(AND(N66="",M67=M65),N65,IF(AND(A67&lt;&gt;"",D67="",F67=""),IF(ISNA(C67),"",IF(L67=0,IF(M67&lt;&gt;M66,INT(MAX(N$5:N66))+1,INT(MAX(N$5:N66)))+0.5,IF(M67&lt;&gt;M66,INT(MAX(N$5:N66))+1,INT(MAX(N$5:N66)))))))</f>
        <v>0</v>
      </c>
      <c r="O67" s="62" t="str">
        <f t="shared" ca="1" si="10"/>
        <v/>
      </c>
      <c r="P67" s="62">
        <f t="shared" ca="1" si="11"/>
        <v>1</v>
      </c>
      <c r="Q67" s="62">
        <f t="shared" ca="1" si="12"/>
        <v>1</v>
      </c>
      <c r="R67" s="62" t="str">
        <f t="shared" ca="1" si="3"/>
        <v/>
      </c>
      <c r="S67" s="62" t="str">
        <f t="shared" ca="1" si="4"/>
        <v/>
      </c>
      <c r="T67" t="e">
        <f t="shared" ca="1" si="5"/>
        <v>#N/A</v>
      </c>
    </row>
    <row r="68" spans="1:20" ht="14.5" x14ac:dyDescent="0.35">
      <c r="A68" s="2" t="str">
        <f ca="1">CalcVisits!C84</f>
        <v/>
      </c>
      <c r="B68" s="21" t="str">
        <f ca="1">CalcVisits!K84</f>
        <v/>
      </c>
      <c r="C68" s="52" t="e">
        <f t="shared" ca="1" si="0"/>
        <v>#N/A</v>
      </c>
      <c r="D68" s="66"/>
      <c r="E68" s="65">
        <f t="shared" ca="1" si="13"/>
        <v>0.28869047619047616</v>
      </c>
      <c r="F68" s="55"/>
      <c r="G68" s="56" t="e">
        <f t="shared" ca="1" si="7"/>
        <v>#N/A</v>
      </c>
      <c r="H68" s="57" t="e">
        <f t="shared" ca="1" si="1"/>
        <v>#N/A</v>
      </c>
      <c r="I68" s="58" t="e">
        <f t="shared" ca="1" si="2"/>
        <v>#N/A</v>
      </c>
      <c r="J68" s="59" t="str">
        <f ca="1">IF(ISTEXT(VLOOKUP(A68,Table3[],6,FALSE)), VLOOKUP(A68,Table3[],6,FALSE),"")</f>
        <v/>
      </c>
      <c r="K68" s="68"/>
      <c r="L68" s="64" t="str">
        <f t="shared" ca="1" si="8"/>
        <v/>
      </c>
      <c r="M68" s="64" t="str">
        <f t="shared" ca="1" si="9"/>
        <v/>
      </c>
      <c r="N68" s="64" t="b">
        <f ca="1">IF(AND(N67="",M68=M66),N66,IF(AND(A68&lt;&gt;"",D68="",F68=""),IF(ISNA(C68),"",IF(L68=0,IF(M68&lt;&gt;M67,INT(MAX(N$5:N67))+1,INT(MAX(N$5:N67)))+0.5,IF(M68&lt;&gt;M67,INT(MAX(N$5:N67))+1,INT(MAX(N$5:N67)))))))</f>
        <v>0</v>
      </c>
      <c r="O68" s="62" t="str">
        <f t="shared" ca="1" si="10"/>
        <v/>
      </c>
      <c r="P68" s="62">
        <f t="shared" ca="1" si="11"/>
        <v>1</v>
      </c>
      <c r="Q68" s="62">
        <f t="shared" ca="1" si="12"/>
        <v>1</v>
      </c>
      <c r="R68" s="62" t="str">
        <f t="shared" ca="1" si="3"/>
        <v/>
      </c>
      <c r="S68" s="62" t="str">
        <f t="shared" ca="1" si="4"/>
        <v/>
      </c>
      <c r="T68" t="e">
        <f t="shared" ca="1" si="5"/>
        <v>#N/A</v>
      </c>
    </row>
    <row r="69" spans="1:20" ht="14.5" x14ac:dyDescent="0.35">
      <c r="A69" s="51"/>
      <c r="B69" s="67"/>
      <c r="C69" s="52" t="e">
        <f t="shared" si="0"/>
        <v>#N/A</v>
      </c>
      <c r="D69" s="66"/>
      <c r="E69" s="65">
        <f t="shared" ca="1" si="13"/>
        <v>0.28869047619047616</v>
      </c>
      <c r="F69" s="55"/>
      <c r="G69" s="56" t="e">
        <f t="shared" ca="1" si="7"/>
        <v>#N/A</v>
      </c>
      <c r="H69" s="57" t="e">
        <f t="shared" ca="1" si="1"/>
        <v>#N/A</v>
      </c>
      <c r="I69" s="58" t="e">
        <f t="shared" ca="1" si="2"/>
        <v>#N/A</v>
      </c>
      <c r="J69" s="59" t="str">
        <f>IF(ISTEXT(VLOOKUP(A69,Table3[],6,FALSE)), VLOOKUP(A69,Table3[],6,FALSE),"")</f>
        <v/>
      </c>
      <c r="K69" s="68"/>
      <c r="L69" s="64" t="str">
        <f t="shared" si="8"/>
        <v/>
      </c>
      <c r="M69" s="64" t="str">
        <f t="shared" si="9"/>
        <v/>
      </c>
      <c r="N69" s="64" t="b">
        <f ca="1">IF(AND(N68="",M69=M67),N67,IF(AND(A69&lt;&gt;"",D69="",F69=""),IF(ISNA(C69),"",IF(L69=0,IF(M69&lt;&gt;M68,INT(MAX(N$5:N68))+1,INT(MAX(N$5:N68)))+0.5,IF(M69&lt;&gt;M68,INT(MAX(N$5:N68))+1,INT(MAX(N$5:N68)))))))</f>
        <v>0</v>
      </c>
      <c r="O69" s="62" t="str">
        <f t="shared" ca="1" si="10"/>
        <v/>
      </c>
      <c r="P69" s="62">
        <f t="shared" si="11"/>
        <v>1</v>
      </c>
      <c r="Q69" s="62">
        <f t="shared" si="12"/>
        <v>1</v>
      </c>
      <c r="R69" s="62" t="str">
        <f t="shared" ca="1" si="3"/>
        <v/>
      </c>
      <c r="S69" s="62" t="str">
        <f t="shared" ca="1" si="4"/>
        <v/>
      </c>
      <c r="T69" t="e">
        <f t="shared" si="5"/>
        <v>#N/A</v>
      </c>
    </row>
    <row r="70" spans="1:20" ht="14.5" x14ac:dyDescent="0.35">
      <c r="A70" s="51"/>
      <c r="B70" s="67"/>
      <c r="C70" s="52" t="e">
        <f t="shared" ref="C70:C92" si="14">IF(OR($A70="",$B70=""),NA(),$B70)</f>
        <v>#N/A</v>
      </c>
      <c r="D70" s="66"/>
      <c r="E70" s="65">
        <f t="shared" ca="1" si="13"/>
        <v>0.28869047619047616</v>
      </c>
      <c r="F70" s="55"/>
      <c r="G70" s="56" t="e">
        <f t="shared" ca="1" si="7"/>
        <v>#N/A</v>
      </c>
      <c r="H70" s="57" t="e">
        <f t="shared" ref="H70:H92" si="15">IF(R70=C70,R70,IF(S70=C70,S70,#N/A))</f>
        <v>#N/A</v>
      </c>
      <c r="I70" s="58" t="e">
        <f t="shared" ref="I70:I104" ca="1" si="16">IF(AND(D70="",F70="",OR(ISNUMBER(G69),ISNUMBER(G71))),IF(L70=0,C70,#N/A),#N/A)</f>
        <v>#N/A</v>
      </c>
      <c r="J70" s="59" t="str">
        <f>IF(ISTEXT(VLOOKUP(A70,Table3[],6,FALSE)), VLOOKUP(A70,Table3[],6,FALSE),"")</f>
        <v/>
      </c>
      <c r="K70" s="68"/>
      <c r="L70" s="64" t="str">
        <f t="shared" si="8"/>
        <v/>
      </c>
      <c r="M70" s="64" t="str">
        <f t="shared" si="9"/>
        <v/>
      </c>
      <c r="N70" s="64" t="b">
        <f ca="1">IF(AND(N69="",M70=M68),N68,IF(AND(A70&lt;&gt;"",D70="",F70=""),IF(ISNA(C70),"",IF(L70=0,IF(M70&lt;&gt;M69,INT(MAX(N$5:N69))+1,INT(MAX(N$5:N69)))+0.5,IF(M70&lt;&gt;M69,INT(MAX(N$5:N69))+1,INT(MAX(N$5:N69)))))))</f>
        <v>0</v>
      </c>
      <c r="O70" s="62" t="str">
        <f t="shared" ca="1" si="10"/>
        <v/>
      </c>
      <c r="P70" s="62">
        <f t="shared" si="11"/>
        <v>1</v>
      </c>
      <c r="Q70" s="62">
        <f t="shared" si="12"/>
        <v>1</v>
      </c>
      <c r="R70" s="62" t="str">
        <f t="shared" ref="R70:R92" si="17">IFERROR(IF(AND(P71=1,P70=P69),"",IF(AND(P70=P69,OR(P70=P71,P71=""),R71=""),"",IF(P70="","",IF(P70&gt;=5,C70,IF(AND(R71=C71,P71&gt;1),C70,""))))),"")</f>
        <v/>
      </c>
      <c r="S70" s="62" t="str">
        <f t="shared" ref="S70:S92" si="18">IFERROR(IF(AND(Q71=1,Q70=Q69),"",IF(AND(Q70=Q69,OR(Q70=Q71,Q71=""),S71=""),"",IF(Q70="","",IF(Q70&gt;=5,C70,IF(AND(S71=C71,Q71&gt;1),C70,""))))),"")</f>
        <v/>
      </c>
      <c r="T70" t="e">
        <f t="shared" ref="T70:T92" si="19">IF(J70&lt;&gt;"",B70,NA())</f>
        <v>#N/A</v>
      </c>
    </row>
    <row r="71" spans="1:20" ht="14.5" x14ac:dyDescent="0.35">
      <c r="A71" s="51"/>
      <c r="B71" s="67"/>
      <c r="C71" s="52" t="e">
        <f t="shared" si="14"/>
        <v>#N/A</v>
      </c>
      <c r="D71" s="66"/>
      <c r="E71" s="65">
        <f t="shared" ca="1" si="13"/>
        <v>0.28869047619047616</v>
      </c>
      <c r="F71" s="55"/>
      <c r="G71" s="56" t="e">
        <f t="shared" ref="G71:G92" ca="1" si="20">IF(OR(E71=0,L71=0),#N/A,IF(C71&lt;&gt;E71,IF(O71=C71,O71,#N/A),#N/A))</f>
        <v>#N/A</v>
      </c>
      <c r="H71" s="57" t="e">
        <f t="shared" si="15"/>
        <v>#N/A</v>
      </c>
      <c r="I71" s="58" t="e">
        <f t="shared" ca="1" si="16"/>
        <v>#N/A</v>
      </c>
      <c r="J71" s="59" t="str">
        <f>IF(ISTEXT(VLOOKUP(A71,Table3[],6,FALSE)), VLOOKUP(A71,Table3[],6,FALSE),"")</f>
        <v/>
      </c>
      <c r="K71" s="68"/>
      <c r="L71" s="64" t="str">
        <f t="shared" ref="L71:L92" si="21">IF(ISNA(C71),"",IF(AND(D71="",F71=""),IF(C71&lt;(E71-(E71/99)),-1,IF(C71&gt;(E71+(E71/99)),1,0))))</f>
        <v/>
      </c>
      <c r="M71" s="64" t="str">
        <f t="shared" ref="M71:M92" si="22">IF(L71&lt;&gt;0,L71, M70)</f>
        <v/>
      </c>
      <c r="N71" s="64" t="b">
        <f ca="1">IF(AND(N70="",M71=M69),N69,IF(AND(A71&lt;&gt;"",D71="",F71=""),IF(ISNA(C71),"",IF(L71=0,IF(M71&lt;&gt;M70,INT(MAX(N$5:N70))+1,INT(MAX(N$5:N70)))+0.5,IF(M71&lt;&gt;M70,INT(MAX(N$5:N70))+1,INT(MAX(N$5:N70)))))))</f>
        <v>0</v>
      </c>
      <c r="O71" s="62" t="str">
        <f t="shared" ref="O71:O92" ca="1" si="23">IF(ISNA(N71),"",IF(AND(D71="",F71=""),IFERROR(IF(COUNTIF($N$5:$N$92,INT(N71))&gt;=6,C71,NA()),""),""))</f>
        <v/>
      </c>
      <c r="P71" s="62">
        <f t="shared" ref="P71:P92" si="24">IFERROR(IF(C71="","",IF(C71&gt;C70,P70+1,IF(C71=C70,P70,IF(C71&lt;C70,1,"")))),1)</f>
        <v>1</v>
      </c>
      <c r="Q71" s="62">
        <f t="shared" ref="Q71:Q92" si="25">IFERROR(IF(C71="","",IF(C71&lt;C70,Q70+1,IF(C71=C70,Q70,IF(C71&gt;C70,1,"")))),1)</f>
        <v>1</v>
      </c>
      <c r="R71" s="62" t="str">
        <f t="shared" si="17"/>
        <v/>
      </c>
      <c r="S71" s="62" t="str">
        <f t="shared" si="18"/>
        <v/>
      </c>
      <c r="T71" t="e">
        <f t="shared" si="19"/>
        <v>#N/A</v>
      </c>
    </row>
    <row r="72" spans="1:20" ht="14.5" x14ac:dyDescent="0.35">
      <c r="A72" s="51"/>
      <c r="B72" s="67"/>
      <c r="C72" s="52" t="e">
        <f t="shared" si="14"/>
        <v>#N/A</v>
      </c>
      <c r="D72" s="66"/>
      <c r="E72" s="65">
        <f t="shared" ca="1" si="13"/>
        <v>0.28869047619047616</v>
      </c>
      <c r="F72" s="55"/>
      <c r="G72" s="56" t="e">
        <f t="shared" ca="1" si="20"/>
        <v>#N/A</v>
      </c>
      <c r="H72" s="57" t="e">
        <f t="shared" si="15"/>
        <v>#N/A</v>
      </c>
      <c r="I72" s="58" t="e">
        <f t="shared" ca="1" si="16"/>
        <v>#N/A</v>
      </c>
      <c r="J72" s="59" t="str">
        <f>IF(ISTEXT(VLOOKUP(A72,Table3[],6,FALSE)), VLOOKUP(A72,Table3[],6,FALSE),"")</f>
        <v/>
      </c>
      <c r="K72" s="68"/>
      <c r="L72" s="64" t="str">
        <f t="shared" si="21"/>
        <v/>
      </c>
      <c r="M72" s="64" t="str">
        <f t="shared" si="22"/>
        <v/>
      </c>
      <c r="N72" s="64" t="b">
        <f ca="1">IF(AND(N71="",M72=M70),N70,IF(AND(A72&lt;&gt;"",D72="",F72=""),IF(ISNA(C72),"",IF(L72=0,IF(M72&lt;&gt;M71,INT(MAX(N$5:N71))+1,INT(MAX(N$5:N71)))+0.5,IF(M72&lt;&gt;M71,INT(MAX(N$5:N71))+1,INT(MAX(N$5:N71)))))))</f>
        <v>0</v>
      </c>
      <c r="O72" s="62" t="str">
        <f t="shared" ca="1" si="23"/>
        <v/>
      </c>
      <c r="P72" s="62">
        <f t="shared" si="24"/>
        <v>1</v>
      </c>
      <c r="Q72" s="62">
        <f t="shared" si="25"/>
        <v>1</v>
      </c>
      <c r="R72" s="62" t="str">
        <f t="shared" si="17"/>
        <v/>
      </c>
      <c r="S72" s="62" t="str">
        <f t="shared" si="18"/>
        <v/>
      </c>
      <c r="T72" t="e">
        <f t="shared" si="19"/>
        <v>#N/A</v>
      </c>
    </row>
    <row r="73" spans="1:20" ht="14.5" x14ac:dyDescent="0.35">
      <c r="A73" s="51"/>
      <c r="B73" s="67"/>
      <c r="C73" s="52" t="e">
        <f t="shared" si="14"/>
        <v>#N/A</v>
      </c>
      <c r="D73" s="66"/>
      <c r="E73" s="65">
        <f t="shared" ca="1" si="13"/>
        <v>0.28869047619047616</v>
      </c>
      <c r="F73" s="55"/>
      <c r="G73" s="56" t="e">
        <f t="shared" ca="1" si="20"/>
        <v>#N/A</v>
      </c>
      <c r="H73" s="57" t="e">
        <f t="shared" si="15"/>
        <v>#N/A</v>
      </c>
      <c r="I73" s="58" t="e">
        <f t="shared" ca="1" si="16"/>
        <v>#N/A</v>
      </c>
      <c r="J73" s="59" t="str">
        <f>IF(ISTEXT(VLOOKUP(A73,Table3[],6,FALSE)), VLOOKUP(A73,Table3[],6,FALSE),"")</f>
        <v/>
      </c>
      <c r="K73" s="68"/>
      <c r="L73" s="64" t="str">
        <f t="shared" si="21"/>
        <v/>
      </c>
      <c r="M73" s="64" t="str">
        <f t="shared" si="22"/>
        <v/>
      </c>
      <c r="N73" s="64" t="b">
        <f ca="1">IF(AND(N72="",M73=M71),N71,IF(AND(A73&lt;&gt;"",D73="",F73=""),IF(ISNA(C73),"",IF(L73=0,IF(M73&lt;&gt;M72,INT(MAX(N$5:N72))+1,INT(MAX(N$5:N72)))+0.5,IF(M73&lt;&gt;M72,INT(MAX(N$5:N72))+1,INT(MAX(N$5:N72)))))))</f>
        <v>0</v>
      </c>
      <c r="O73" s="62" t="str">
        <f t="shared" ca="1" si="23"/>
        <v/>
      </c>
      <c r="P73" s="62">
        <f t="shared" si="24"/>
        <v>1</v>
      </c>
      <c r="Q73" s="62">
        <f t="shared" si="25"/>
        <v>1</v>
      </c>
      <c r="R73" s="62" t="str">
        <f t="shared" si="17"/>
        <v/>
      </c>
      <c r="S73" s="62" t="str">
        <f t="shared" si="18"/>
        <v/>
      </c>
      <c r="T73" t="e">
        <f t="shared" si="19"/>
        <v>#N/A</v>
      </c>
    </row>
    <row r="74" spans="1:20" ht="14.5" x14ac:dyDescent="0.35">
      <c r="A74" s="51"/>
      <c r="B74" s="67"/>
      <c r="C74" s="52" t="e">
        <f t="shared" si="14"/>
        <v>#N/A</v>
      </c>
      <c r="D74" s="66"/>
      <c r="E74" s="65">
        <f t="shared" ca="1" si="13"/>
        <v>0.28869047619047616</v>
      </c>
      <c r="F74" s="55"/>
      <c r="G74" s="56" t="e">
        <f t="shared" ca="1" si="20"/>
        <v>#N/A</v>
      </c>
      <c r="H74" s="57" t="e">
        <f t="shared" si="15"/>
        <v>#N/A</v>
      </c>
      <c r="I74" s="58" t="e">
        <f t="shared" ca="1" si="16"/>
        <v>#N/A</v>
      </c>
      <c r="J74" s="59" t="str">
        <f>IF(ISTEXT(VLOOKUP(A74,Table3[],6,FALSE)), VLOOKUP(A74,Table3[],6,FALSE),"")</f>
        <v/>
      </c>
      <c r="K74" s="68"/>
      <c r="L74" s="64" t="str">
        <f t="shared" si="21"/>
        <v/>
      </c>
      <c r="M74" s="64" t="str">
        <f t="shared" si="22"/>
        <v/>
      </c>
      <c r="N74" s="64" t="b">
        <f ca="1">IF(AND(N73="",M74=M72),N72,IF(AND(A74&lt;&gt;"",D74="",F74=""),IF(ISNA(C74),"",IF(L74=0,IF(M74&lt;&gt;M73,INT(MAX(N$5:N73))+1,INT(MAX(N$5:N73)))+0.5,IF(M74&lt;&gt;M73,INT(MAX(N$5:N73))+1,INT(MAX(N$5:N73)))))))</f>
        <v>0</v>
      </c>
      <c r="O74" s="62" t="str">
        <f t="shared" ca="1" si="23"/>
        <v/>
      </c>
      <c r="P74" s="62">
        <f t="shared" si="24"/>
        <v>1</v>
      </c>
      <c r="Q74" s="62">
        <f t="shared" si="25"/>
        <v>1</v>
      </c>
      <c r="R74" s="62" t="str">
        <f t="shared" si="17"/>
        <v/>
      </c>
      <c r="S74" s="62" t="str">
        <f t="shared" si="18"/>
        <v/>
      </c>
      <c r="T74" t="e">
        <f t="shared" si="19"/>
        <v>#N/A</v>
      </c>
    </row>
    <row r="75" spans="1:20" ht="14.5" x14ac:dyDescent="0.35">
      <c r="A75" s="51"/>
      <c r="B75" s="67"/>
      <c r="C75" s="52" t="e">
        <f t="shared" si="14"/>
        <v>#N/A</v>
      </c>
      <c r="D75" s="66"/>
      <c r="E75" s="65">
        <f t="shared" ca="1" si="13"/>
        <v>0.28869047619047616</v>
      </c>
      <c r="F75" s="55"/>
      <c r="G75" s="56" t="e">
        <f t="shared" ca="1" si="20"/>
        <v>#N/A</v>
      </c>
      <c r="H75" s="57" t="e">
        <f t="shared" si="15"/>
        <v>#N/A</v>
      </c>
      <c r="I75" s="58" t="e">
        <f t="shared" ca="1" si="16"/>
        <v>#N/A</v>
      </c>
      <c r="J75" s="59" t="str">
        <f>IF(ISTEXT(VLOOKUP(A75,Table3[],6,FALSE)), VLOOKUP(A75,Table3[],6,FALSE),"")</f>
        <v/>
      </c>
      <c r="K75" s="68"/>
      <c r="L75" s="64" t="str">
        <f t="shared" si="21"/>
        <v/>
      </c>
      <c r="M75" s="64" t="str">
        <f t="shared" si="22"/>
        <v/>
      </c>
      <c r="N75" s="64" t="b">
        <f ca="1">IF(AND(N74="",M75=M73),N73,IF(AND(A75&lt;&gt;"",D75="",F75=""),IF(ISNA(C75),"",IF(L75=0,IF(M75&lt;&gt;M74,INT(MAX(N$5:N74))+1,INT(MAX(N$5:N74)))+0.5,IF(M75&lt;&gt;M74,INT(MAX(N$5:N74))+1,INT(MAX(N$5:N74)))))))</f>
        <v>0</v>
      </c>
      <c r="O75" s="62" t="str">
        <f t="shared" ca="1" si="23"/>
        <v/>
      </c>
      <c r="P75" s="62">
        <f t="shared" si="24"/>
        <v>1</v>
      </c>
      <c r="Q75" s="62">
        <f t="shared" si="25"/>
        <v>1</v>
      </c>
      <c r="R75" s="62" t="str">
        <f t="shared" si="17"/>
        <v/>
      </c>
      <c r="S75" s="62" t="str">
        <f t="shared" si="18"/>
        <v/>
      </c>
      <c r="T75" t="e">
        <f t="shared" si="19"/>
        <v>#N/A</v>
      </c>
    </row>
    <row r="76" spans="1:20" ht="14.5" x14ac:dyDescent="0.35">
      <c r="A76" s="51"/>
      <c r="B76" s="67"/>
      <c r="C76" s="52" t="e">
        <f t="shared" si="14"/>
        <v>#N/A</v>
      </c>
      <c r="D76" s="66"/>
      <c r="E76" s="65">
        <f t="shared" ca="1" si="13"/>
        <v>0.28869047619047616</v>
      </c>
      <c r="F76" s="55"/>
      <c r="G76" s="56" t="e">
        <f t="shared" ca="1" si="20"/>
        <v>#N/A</v>
      </c>
      <c r="H76" s="57" t="e">
        <f t="shared" si="15"/>
        <v>#N/A</v>
      </c>
      <c r="I76" s="58" t="e">
        <f t="shared" ca="1" si="16"/>
        <v>#N/A</v>
      </c>
      <c r="J76" s="59" t="str">
        <f>IF(ISTEXT(VLOOKUP(A76,Table3[],6,FALSE)), VLOOKUP(A76,Table3[],6,FALSE),"")</f>
        <v/>
      </c>
      <c r="K76" s="68"/>
      <c r="L76" s="64" t="str">
        <f t="shared" si="21"/>
        <v/>
      </c>
      <c r="M76" s="64" t="str">
        <f t="shared" si="22"/>
        <v/>
      </c>
      <c r="N76" s="64" t="b">
        <f ca="1">IF(AND(N75="",M76=M74),N74,IF(AND(A76&lt;&gt;"",D76="",F76=""),IF(ISNA(C76),"",IF(L76=0,IF(M76&lt;&gt;M75,INT(MAX(N$5:N75))+1,INT(MAX(N$5:N75)))+0.5,IF(M76&lt;&gt;M75,INT(MAX(N$5:N75))+1,INT(MAX(N$5:N75)))))))</f>
        <v>0</v>
      </c>
      <c r="O76" s="62" t="str">
        <f t="shared" ca="1" si="23"/>
        <v/>
      </c>
      <c r="P76" s="62">
        <f t="shared" si="24"/>
        <v>1</v>
      </c>
      <c r="Q76" s="62">
        <f t="shared" si="25"/>
        <v>1</v>
      </c>
      <c r="R76" s="62" t="str">
        <f t="shared" si="17"/>
        <v/>
      </c>
      <c r="S76" s="62" t="str">
        <f t="shared" si="18"/>
        <v/>
      </c>
      <c r="T76" t="e">
        <f t="shared" si="19"/>
        <v>#N/A</v>
      </c>
    </row>
    <row r="77" spans="1:20" ht="14.5" x14ac:dyDescent="0.35">
      <c r="A77" s="51"/>
      <c r="B77" s="67"/>
      <c r="C77" s="52" t="e">
        <f t="shared" si="14"/>
        <v>#N/A</v>
      </c>
      <c r="D77" s="66"/>
      <c r="E77" s="65">
        <f t="shared" ca="1" si="13"/>
        <v>0.28869047619047616</v>
      </c>
      <c r="F77" s="55"/>
      <c r="G77" s="56" t="e">
        <f t="shared" ca="1" si="20"/>
        <v>#N/A</v>
      </c>
      <c r="H77" s="57" t="e">
        <f t="shared" si="15"/>
        <v>#N/A</v>
      </c>
      <c r="I77" s="58" t="e">
        <f t="shared" ca="1" si="16"/>
        <v>#N/A</v>
      </c>
      <c r="J77" s="59" t="str">
        <f>IF(ISTEXT(VLOOKUP(A77,Table3[],6,FALSE)), VLOOKUP(A77,Table3[],6,FALSE),"")</f>
        <v/>
      </c>
      <c r="K77" s="68"/>
      <c r="L77" s="64" t="str">
        <f t="shared" si="21"/>
        <v/>
      </c>
      <c r="M77" s="64" t="str">
        <f t="shared" si="22"/>
        <v/>
      </c>
      <c r="N77" s="64" t="b">
        <f ca="1">IF(AND(N76="",M77=M75),N75,IF(AND(A77&lt;&gt;"",D77="",F77=""),IF(ISNA(C77),"",IF(L77=0,IF(M77&lt;&gt;M76,INT(MAX(N$5:N76))+1,INT(MAX(N$5:N76)))+0.5,IF(M77&lt;&gt;M76,INT(MAX(N$5:N76))+1,INT(MAX(N$5:N76)))))))</f>
        <v>0</v>
      </c>
      <c r="O77" s="62" t="str">
        <f t="shared" ca="1" si="23"/>
        <v/>
      </c>
      <c r="P77" s="62">
        <f t="shared" si="24"/>
        <v>1</v>
      </c>
      <c r="Q77" s="62">
        <f t="shared" si="25"/>
        <v>1</v>
      </c>
      <c r="R77" s="62" t="str">
        <f t="shared" si="17"/>
        <v/>
      </c>
      <c r="S77" s="62" t="str">
        <f t="shared" si="18"/>
        <v/>
      </c>
      <c r="T77" t="e">
        <f t="shared" si="19"/>
        <v>#N/A</v>
      </c>
    </row>
    <row r="78" spans="1:20" ht="14.5" x14ac:dyDescent="0.35">
      <c r="A78" s="51"/>
      <c r="B78" s="67"/>
      <c r="C78" s="52" t="e">
        <f t="shared" si="14"/>
        <v>#N/A</v>
      </c>
      <c r="D78" s="66"/>
      <c r="E78" s="65">
        <f t="shared" ca="1" si="13"/>
        <v>0.28869047619047616</v>
      </c>
      <c r="F78" s="55"/>
      <c r="G78" s="56" t="e">
        <f t="shared" ca="1" si="20"/>
        <v>#N/A</v>
      </c>
      <c r="H78" s="57" t="e">
        <f t="shared" si="15"/>
        <v>#N/A</v>
      </c>
      <c r="I78" s="58" t="e">
        <f t="shared" ca="1" si="16"/>
        <v>#N/A</v>
      </c>
      <c r="J78" s="59" t="str">
        <f>IF(ISTEXT(VLOOKUP(A78,Table3[],6,FALSE)), VLOOKUP(A78,Table3[],6,FALSE),"")</f>
        <v/>
      </c>
      <c r="K78" s="68"/>
      <c r="L78" s="64" t="str">
        <f t="shared" si="21"/>
        <v/>
      </c>
      <c r="M78" s="64" t="str">
        <f t="shared" si="22"/>
        <v/>
      </c>
      <c r="N78" s="64" t="b">
        <f ca="1">IF(AND(N77="",M78=M76),N76,IF(AND(A78&lt;&gt;"",D78="",F78=""),IF(ISNA(C78),"",IF(L78=0,IF(M78&lt;&gt;M77,INT(MAX(N$5:N77))+1,INT(MAX(N$5:N77)))+0.5,IF(M78&lt;&gt;M77,INT(MAX(N$5:N77))+1,INT(MAX(N$5:N77)))))))</f>
        <v>0</v>
      </c>
      <c r="O78" s="62" t="str">
        <f t="shared" ca="1" si="23"/>
        <v/>
      </c>
      <c r="P78" s="62">
        <f t="shared" si="24"/>
        <v>1</v>
      </c>
      <c r="Q78" s="62">
        <f t="shared" si="25"/>
        <v>1</v>
      </c>
      <c r="R78" s="62" t="str">
        <f t="shared" si="17"/>
        <v/>
      </c>
      <c r="S78" s="62" t="str">
        <f t="shared" si="18"/>
        <v/>
      </c>
      <c r="T78" t="e">
        <f t="shared" si="19"/>
        <v>#N/A</v>
      </c>
    </row>
    <row r="79" spans="1:20" ht="14.5" x14ac:dyDescent="0.35">
      <c r="A79" s="51"/>
      <c r="B79" s="67"/>
      <c r="C79" s="52" t="e">
        <f t="shared" si="14"/>
        <v>#N/A</v>
      </c>
      <c r="D79" s="66"/>
      <c r="E79" s="65">
        <f t="shared" ca="1" si="13"/>
        <v>0.28869047619047616</v>
      </c>
      <c r="F79" s="55"/>
      <c r="G79" s="56" t="e">
        <f t="shared" ca="1" si="20"/>
        <v>#N/A</v>
      </c>
      <c r="H79" s="57" t="e">
        <f t="shared" si="15"/>
        <v>#N/A</v>
      </c>
      <c r="I79" s="58" t="e">
        <f t="shared" ca="1" si="16"/>
        <v>#N/A</v>
      </c>
      <c r="J79" s="59" t="str">
        <f>IF(ISTEXT(VLOOKUP(A79,Table3[],6,FALSE)), VLOOKUP(A79,Table3[],6,FALSE),"")</f>
        <v/>
      </c>
      <c r="K79" s="68"/>
      <c r="L79" s="64" t="str">
        <f t="shared" si="21"/>
        <v/>
      </c>
      <c r="M79" s="64" t="str">
        <f t="shared" si="22"/>
        <v/>
      </c>
      <c r="N79" s="64" t="b">
        <f ca="1">IF(AND(N78="",M79=M77),N77,IF(AND(A79&lt;&gt;"",D79="",F79=""),IF(ISNA(C79),"",IF(L79=0,IF(M79&lt;&gt;M78,INT(MAX(N$5:N78))+1,INT(MAX(N$5:N78)))+0.5,IF(M79&lt;&gt;M78,INT(MAX(N$5:N78))+1,INT(MAX(N$5:N78)))))))</f>
        <v>0</v>
      </c>
      <c r="O79" s="62" t="str">
        <f t="shared" ca="1" si="23"/>
        <v/>
      </c>
      <c r="P79" s="62">
        <f t="shared" si="24"/>
        <v>1</v>
      </c>
      <c r="Q79" s="62">
        <f t="shared" si="25"/>
        <v>1</v>
      </c>
      <c r="R79" s="62" t="str">
        <f t="shared" si="17"/>
        <v/>
      </c>
      <c r="S79" s="62" t="str">
        <f t="shared" si="18"/>
        <v/>
      </c>
      <c r="T79" t="e">
        <f t="shared" si="19"/>
        <v>#N/A</v>
      </c>
    </row>
    <row r="80" spans="1:20" ht="14.5" x14ac:dyDescent="0.35">
      <c r="A80" s="51"/>
      <c r="B80" s="67"/>
      <c r="C80" s="52" t="e">
        <f t="shared" si="14"/>
        <v>#N/A</v>
      </c>
      <c r="D80" s="66"/>
      <c r="E80" s="65">
        <f t="shared" ca="1" si="13"/>
        <v>0.28869047619047616</v>
      </c>
      <c r="F80" s="55"/>
      <c r="G80" s="56" t="e">
        <f t="shared" ca="1" si="20"/>
        <v>#N/A</v>
      </c>
      <c r="H80" s="57" t="e">
        <f t="shared" si="15"/>
        <v>#N/A</v>
      </c>
      <c r="I80" s="58" t="e">
        <f t="shared" ca="1" si="16"/>
        <v>#N/A</v>
      </c>
      <c r="J80" s="59" t="str">
        <f>IF(ISTEXT(VLOOKUP(A80,Table3[],6,FALSE)), VLOOKUP(A80,Table3[],6,FALSE),"")</f>
        <v/>
      </c>
      <c r="K80" s="68"/>
      <c r="L80" s="64" t="str">
        <f t="shared" si="21"/>
        <v/>
      </c>
      <c r="M80" s="64" t="str">
        <f t="shared" si="22"/>
        <v/>
      </c>
      <c r="N80" s="64" t="b">
        <f ca="1">IF(AND(N79="",M80=M78),N78,IF(AND(A80&lt;&gt;"",D80="",F80=""),IF(ISNA(C80),"",IF(L80=0,IF(M80&lt;&gt;M79,INT(MAX(N$5:N79))+1,INT(MAX(N$5:N79)))+0.5,IF(M80&lt;&gt;M79,INT(MAX(N$5:N79))+1,INT(MAX(N$5:N79)))))))</f>
        <v>0</v>
      </c>
      <c r="O80" s="62" t="str">
        <f t="shared" ca="1" si="23"/>
        <v/>
      </c>
      <c r="P80" s="62">
        <f t="shared" si="24"/>
        <v>1</v>
      </c>
      <c r="Q80" s="62">
        <f t="shared" si="25"/>
        <v>1</v>
      </c>
      <c r="R80" s="62" t="str">
        <f t="shared" si="17"/>
        <v/>
      </c>
      <c r="S80" s="62" t="str">
        <f t="shared" si="18"/>
        <v/>
      </c>
      <c r="T80" t="e">
        <f t="shared" si="19"/>
        <v>#N/A</v>
      </c>
    </row>
    <row r="81" spans="1:20" ht="14.5" x14ac:dyDescent="0.35">
      <c r="A81" s="51"/>
      <c r="B81" s="67"/>
      <c r="C81" s="52" t="e">
        <f t="shared" si="14"/>
        <v>#N/A</v>
      </c>
      <c r="D81" s="66"/>
      <c r="E81" s="65">
        <f t="shared" ca="1" si="13"/>
        <v>0.28869047619047616</v>
      </c>
      <c r="F81" s="55"/>
      <c r="G81" s="56" t="e">
        <f t="shared" ca="1" si="20"/>
        <v>#N/A</v>
      </c>
      <c r="H81" s="57" t="e">
        <f t="shared" si="15"/>
        <v>#N/A</v>
      </c>
      <c r="I81" s="58" t="e">
        <f t="shared" ca="1" si="16"/>
        <v>#N/A</v>
      </c>
      <c r="J81" s="59" t="str">
        <f>IF(ISTEXT(VLOOKUP(A81,Table3[],6,FALSE)), VLOOKUP(A81,Table3[],6,FALSE),"")</f>
        <v/>
      </c>
      <c r="K81" s="68"/>
      <c r="L81" s="64" t="str">
        <f t="shared" si="21"/>
        <v/>
      </c>
      <c r="M81" s="64" t="str">
        <f t="shared" si="22"/>
        <v/>
      </c>
      <c r="N81" s="64" t="b">
        <f ca="1">IF(AND(N80="",M81=M79),N79,IF(AND(A81&lt;&gt;"",D81="",F81=""),IF(ISNA(C81),"",IF(L81=0,IF(M81&lt;&gt;M80,INT(MAX(N$5:N80))+1,INT(MAX(N$5:N80)))+0.5,IF(M81&lt;&gt;M80,INT(MAX(N$5:N80))+1,INT(MAX(N$5:N80)))))))</f>
        <v>0</v>
      </c>
      <c r="O81" s="62" t="str">
        <f t="shared" ca="1" si="23"/>
        <v/>
      </c>
      <c r="P81" s="62">
        <f t="shared" si="24"/>
        <v>1</v>
      </c>
      <c r="Q81" s="62">
        <f t="shared" si="25"/>
        <v>1</v>
      </c>
      <c r="R81" s="62" t="str">
        <f t="shared" si="17"/>
        <v/>
      </c>
      <c r="S81" s="62" t="str">
        <f t="shared" si="18"/>
        <v/>
      </c>
      <c r="T81" t="e">
        <f t="shared" si="19"/>
        <v>#N/A</v>
      </c>
    </row>
    <row r="82" spans="1:20" ht="14.5" x14ac:dyDescent="0.35">
      <c r="A82" s="51"/>
      <c r="B82" s="67"/>
      <c r="C82" s="52" t="e">
        <f t="shared" si="14"/>
        <v>#N/A</v>
      </c>
      <c r="D82" s="66"/>
      <c r="E82" s="65">
        <f t="shared" ca="1" si="13"/>
        <v>0.28869047619047616</v>
      </c>
      <c r="F82" s="55"/>
      <c r="G82" s="56" t="e">
        <f t="shared" ca="1" si="20"/>
        <v>#N/A</v>
      </c>
      <c r="H82" s="57" t="e">
        <f t="shared" si="15"/>
        <v>#N/A</v>
      </c>
      <c r="I82" s="58" t="e">
        <f t="shared" ca="1" si="16"/>
        <v>#N/A</v>
      </c>
      <c r="J82" s="59" t="str">
        <f>IF(ISTEXT(VLOOKUP(A82,Table3[],6,FALSE)), VLOOKUP(A82,Table3[],6,FALSE),"")</f>
        <v/>
      </c>
      <c r="K82" s="68"/>
      <c r="L82" s="64" t="str">
        <f t="shared" si="21"/>
        <v/>
      </c>
      <c r="M82" s="64" t="str">
        <f t="shared" si="22"/>
        <v/>
      </c>
      <c r="N82" s="64" t="b">
        <f ca="1">IF(AND(N81="",M82=M80),N80,IF(AND(A82&lt;&gt;"",D82="",F82=""),IF(ISNA(C82),"",IF(L82=0,IF(M82&lt;&gt;M81,INT(MAX(N$5:N81))+1,INT(MAX(N$5:N81)))+0.5,IF(M82&lt;&gt;M81,INT(MAX(N$5:N81))+1,INT(MAX(N$5:N81)))))))</f>
        <v>0</v>
      </c>
      <c r="O82" s="62" t="str">
        <f t="shared" ca="1" si="23"/>
        <v/>
      </c>
      <c r="P82" s="62">
        <f t="shared" si="24"/>
        <v>1</v>
      </c>
      <c r="Q82" s="62">
        <f t="shared" si="25"/>
        <v>1</v>
      </c>
      <c r="R82" s="62" t="str">
        <f t="shared" si="17"/>
        <v/>
      </c>
      <c r="S82" s="62" t="str">
        <f t="shared" si="18"/>
        <v/>
      </c>
      <c r="T82" t="e">
        <f t="shared" si="19"/>
        <v>#N/A</v>
      </c>
    </row>
    <row r="83" spans="1:20" ht="14.5" x14ac:dyDescent="0.35">
      <c r="A83" s="51"/>
      <c r="B83" s="67"/>
      <c r="C83" s="52" t="e">
        <f t="shared" si="14"/>
        <v>#N/A</v>
      </c>
      <c r="D83" s="66"/>
      <c r="E83" s="65">
        <f t="shared" ca="1" si="13"/>
        <v>0.28869047619047616</v>
      </c>
      <c r="F83" s="55"/>
      <c r="G83" s="56" t="e">
        <f t="shared" ca="1" si="20"/>
        <v>#N/A</v>
      </c>
      <c r="H83" s="57" t="e">
        <f t="shared" si="15"/>
        <v>#N/A</v>
      </c>
      <c r="I83" s="58" t="e">
        <f t="shared" ca="1" si="16"/>
        <v>#N/A</v>
      </c>
      <c r="J83" s="59" t="str">
        <f>IF(ISTEXT(VLOOKUP(A83,Table3[],6,FALSE)), VLOOKUP(A83,Table3[],6,FALSE),"")</f>
        <v/>
      </c>
      <c r="K83" s="68"/>
      <c r="L83" s="64" t="str">
        <f t="shared" si="21"/>
        <v/>
      </c>
      <c r="M83" s="64" t="str">
        <f t="shared" si="22"/>
        <v/>
      </c>
      <c r="N83" s="64" t="b">
        <f ca="1">IF(AND(N82="",M83=M81),N81,IF(AND(A83&lt;&gt;"",D83="",F83=""),IF(ISNA(C83),"",IF(L83=0,IF(M83&lt;&gt;M82,INT(MAX(N$5:N82))+1,INT(MAX(N$5:N82)))+0.5,IF(M83&lt;&gt;M82,INT(MAX(N$5:N82))+1,INT(MAX(N$5:N82)))))))</f>
        <v>0</v>
      </c>
      <c r="O83" s="62" t="str">
        <f t="shared" ca="1" si="23"/>
        <v/>
      </c>
      <c r="P83" s="62">
        <f t="shared" si="24"/>
        <v>1</v>
      </c>
      <c r="Q83" s="62">
        <f t="shared" si="25"/>
        <v>1</v>
      </c>
      <c r="R83" s="62" t="str">
        <f t="shared" si="17"/>
        <v/>
      </c>
      <c r="S83" s="62" t="str">
        <f t="shared" si="18"/>
        <v/>
      </c>
      <c r="T83" t="e">
        <f t="shared" si="19"/>
        <v>#N/A</v>
      </c>
    </row>
    <row r="84" spans="1:20" ht="14.5" x14ac:dyDescent="0.35">
      <c r="A84" s="51"/>
      <c r="B84" s="67"/>
      <c r="C84" s="52" t="e">
        <f t="shared" si="14"/>
        <v>#N/A</v>
      </c>
      <c r="D84" s="66"/>
      <c r="E84" s="65">
        <f t="shared" ca="1" si="13"/>
        <v>0.28869047619047616</v>
      </c>
      <c r="F84" s="55"/>
      <c r="G84" s="56" t="e">
        <f t="shared" ca="1" si="20"/>
        <v>#N/A</v>
      </c>
      <c r="H84" s="57" t="e">
        <f t="shared" si="15"/>
        <v>#N/A</v>
      </c>
      <c r="I84" s="58" t="e">
        <f t="shared" ca="1" si="16"/>
        <v>#N/A</v>
      </c>
      <c r="J84" s="59" t="str">
        <f>IF(ISTEXT(VLOOKUP(A84,Table3[],6,FALSE)), VLOOKUP(A84,Table3[],6,FALSE),"")</f>
        <v/>
      </c>
      <c r="K84" s="68"/>
      <c r="L84" s="64" t="str">
        <f t="shared" si="21"/>
        <v/>
      </c>
      <c r="M84" s="64" t="str">
        <f t="shared" si="22"/>
        <v/>
      </c>
      <c r="N84" s="64" t="b">
        <f ca="1">IF(AND(N83="",M84=M82),N82,IF(AND(A84&lt;&gt;"",D84="",F84=""),IF(ISNA(C84),"",IF(L84=0,IF(M84&lt;&gt;M83,INT(MAX(N$5:N83))+1,INT(MAX(N$5:N83)))+0.5,IF(M84&lt;&gt;M83,INT(MAX(N$5:N83))+1,INT(MAX(N$5:N83)))))))</f>
        <v>0</v>
      </c>
      <c r="O84" s="62" t="str">
        <f t="shared" ca="1" si="23"/>
        <v/>
      </c>
      <c r="P84" s="62">
        <f t="shared" si="24"/>
        <v>1</v>
      </c>
      <c r="Q84" s="62">
        <f t="shared" si="25"/>
        <v>1</v>
      </c>
      <c r="R84" s="62" t="str">
        <f t="shared" si="17"/>
        <v/>
      </c>
      <c r="S84" s="62" t="str">
        <f t="shared" si="18"/>
        <v/>
      </c>
      <c r="T84" t="e">
        <f t="shared" si="19"/>
        <v>#N/A</v>
      </c>
    </row>
    <row r="85" spans="1:20" ht="14.5" x14ac:dyDescent="0.35">
      <c r="A85" s="51"/>
      <c r="B85" s="67"/>
      <c r="C85" s="52" t="e">
        <f t="shared" si="14"/>
        <v>#N/A</v>
      </c>
      <c r="D85" s="66"/>
      <c r="E85" s="65">
        <f t="shared" ca="1" si="13"/>
        <v>0.28869047619047616</v>
      </c>
      <c r="F85" s="55"/>
      <c r="G85" s="56" t="e">
        <f t="shared" ca="1" si="20"/>
        <v>#N/A</v>
      </c>
      <c r="H85" s="57" t="e">
        <f t="shared" si="15"/>
        <v>#N/A</v>
      </c>
      <c r="I85" s="58" t="e">
        <f t="shared" ca="1" si="16"/>
        <v>#N/A</v>
      </c>
      <c r="J85" s="59" t="str">
        <f>IF(ISTEXT(VLOOKUP(A85,Table3[],6,FALSE)), VLOOKUP(A85,Table3[],6,FALSE),"")</f>
        <v/>
      </c>
      <c r="K85" s="68"/>
      <c r="L85" s="64" t="str">
        <f t="shared" si="21"/>
        <v/>
      </c>
      <c r="M85" s="64" t="str">
        <f t="shared" si="22"/>
        <v/>
      </c>
      <c r="N85" s="64" t="b">
        <f ca="1">IF(AND(N84="",M85=M83),N83,IF(AND(A85&lt;&gt;"",D85="",F85=""),IF(ISNA(C85),"",IF(L85=0,IF(M85&lt;&gt;M84,INT(MAX(N$5:N84))+1,INT(MAX(N$5:N84)))+0.5,IF(M85&lt;&gt;M84,INT(MAX(N$5:N84))+1,INT(MAX(N$5:N84)))))))</f>
        <v>0</v>
      </c>
      <c r="O85" s="62" t="str">
        <f t="shared" ca="1" si="23"/>
        <v/>
      </c>
      <c r="P85" s="62">
        <f t="shared" si="24"/>
        <v>1</v>
      </c>
      <c r="Q85" s="62">
        <f t="shared" si="25"/>
        <v>1</v>
      </c>
      <c r="R85" s="62" t="str">
        <f t="shared" si="17"/>
        <v/>
      </c>
      <c r="S85" s="62" t="str">
        <f t="shared" si="18"/>
        <v/>
      </c>
      <c r="T85" t="e">
        <f t="shared" si="19"/>
        <v>#N/A</v>
      </c>
    </row>
    <row r="86" spans="1:20" ht="14.5" x14ac:dyDescent="0.35">
      <c r="A86" s="51"/>
      <c r="B86" s="67"/>
      <c r="C86" s="52" t="e">
        <f t="shared" si="14"/>
        <v>#N/A</v>
      </c>
      <c r="D86" s="66"/>
      <c r="E86" s="65">
        <f t="shared" ca="1" si="13"/>
        <v>0.28869047619047616</v>
      </c>
      <c r="F86" s="55"/>
      <c r="G86" s="56" t="e">
        <f t="shared" ca="1" si="20"/>
        <v>#N/A</v>
      </c>
      <c r="H86" s="57" t="e">
        <f t="shared" si="15"/>
        <v>#N/A</v>
      </c>
      <c r="I86" s="58" t="e">
        <f t="shared" ca="1" si="16"/>
        <v>#N/A</v>
      </c>
      <c r="J86" s="59" t="str">
        <f>IF(ISTEXT(VLOOKUP(A86,Table3[],6,FALSE)), VLOOKUP(A86,Table3[],6,FALSE),"")</f>
        <v/>
      </c>
      <c r="K86" s="68"/>
      <c r="L86" s="64" t="str">
        <f t="shared" si="21"/>
        <v/>
      </c>
      <c r="M86" s="64" t="str">
        <f t="shared" si="22"/>
        <v/>
      </c>
      <c r="N86" s="64" t="b">
        <f ca="1">IF(AND(N85="",M86=M84),N84,IF(AND(A86&lt;&gt;"",D86="",F86=""),IF(ISNA(C86),"",IF(L86=0,IF(M86&lt;&gt;M85,INT(MAX(N$5:N85))+1,INT(MAX(N$5:N85)))+0.5,IF(M86&lt;&gt;M85,INT(MAX(N$5:N85))+1,INT(MAX(N$5:N85)))))))</f>
        <v>0</v>
      </c>
      <c r="O86" s="62" t="str">
        <f t="shared" ca="1" si="23"/>
        <v/>
      </c>
      <c r="P86" s="62">
        <f t="shared" si="24"/>
        <v>1</v>
      </c>
      <c r="Q86" s="62">
        <f t="shared" si="25"/>
        <v>1</v>
      </c>
      <c r="R86" s="62" t="str">
        <f t="shared" si="17"/>
        <v/>
      </c>
      <c r="S86" s="62" t="str">
        <f t="shared" si="18"/>
        <v/>
      </c>
      <c r="T86" t="e">
        <f t="shared" si="19"/>
        <v>#N/A</v>
      </c>
    </row>
    <row r="87" spans="1:20" ht="14.5" x14ac:dyDescent="0.35">
      <c r="A87" s="51"/>
      <c r="B87" s="67"/>
      <c r="C87" s="52" t="e">
        <f t="shared" si="14"/>
        <v>#N/A</v>
      </c>
      <c r="D87" s="66"/>
      <c r="E87" s="65">
        <f t="shared" ref="E87:E92" ca="1" si="26">MEDIAN($C$5:$C$10)</f>
        <v>0.28869047619047616</v>
      </c>
      <c r="F87" s="55"/>
      <c r="G87" s="56" t="e">
        <f t="shared" ca="1" si="20"/>
        <v>#N/A</v>
      </c>
      <c r="H87" s="57" t="e">
        <f t="shared" si="15"/>
        <v>#N/A</v>
      </c>
      <c r="I87" s="58" t="e">
        <f t="shared" ca="1" si="16"/>
        <v>#N/A</v>
      </c>
      <c r="J87" s="59" t="str">
        <f>IF(ISTEXT(VLOOKUP(A87,Table3[],6,FALSE)), VLOOKUP(A87,Table3[],6,FALSE),"")</f>
        <v/>
      </c>
      <c r="K87" s="68"/>
      <c r="L87" s="64" t="str">
        <f t="shared" si="21"/>
        <v/>
      </c>
      <c r="M87" s="64" t="str">
        <f t="shared" si="22"/>
        <v/>
      </c>
      <c r="N87" s="64" t="b">
        <f ca="1">IF(AND(N86="",M87=M85),N85,IF(AND(A87&lt;&gt;"",D87="",F87=""),IF(ISNA(C87),"",IF(L87=0,IF(M87&lt;&gt;M86,INT(MAX(N$5:N86))+1,INT(MAX(N$5:N86)))+0.5,IF(M87&lt;&gt;M86,INT(MAX(N$5:N86))+1,INT(MAX(N$5:N86)))))))</f>
        <v>0</v>
      </c>
      <c r="O87" s="62" t="str">
        <f t="shared" ca="1" si="23"/>
        <v/>
      </c>
      <c r="P87" s="62">
        <f t="shared" si="24"/>
        <v>1</v>
      </c>
      <c r="Q87" s="62">
        <f t="shared" si="25"/>
        <v>1</v>
      </c>
      <c r="R87" s="62" t="str">
        <f t="shared" si="17"/>
        <v/>
      </c>
      <c r="S87" s="62" t="str">
        <f t="shared" si="18"/>
        <v/>
      </c>
      <c r="T87" t="e">
        <f t="shared" si="19"/>
        <v>#N/A</v>
      </c>
    </row>
    <row r="88" spans="1:20" ht="14.5" x14ac:dyDescent="0.35">
      <c r="A88" s="51"/>
      <c r="B88" s="67"/>
      <c r="C88" s="52" t="e">
        <f t="shared" si="14"/>
        <v>#N/A</v>
      </c>
      <c r="D88" s="66"/>
      <c r="E88" s="65">
        <f t="shared" ca="1" si="26"/>
        <v>0.28869047619047616</v>
      </c>
      <c r="F88" s="55"/>
      <c r="G88" s="56" t="e">
        <f t="shared" ca="1" si="20"/>
        <v>#N/A</v>
      </c>
      <c r="H88" s="57" t="e">
        <f t="shared" si="15"/>
        <v>#N/A</v>
      </c>
      <c r="I88" s="58" t="e">
        <f t="shared" ca="1" si="16"/>
        <v>#N/A</v>
      </c>
      <c r="J88" s="59" t="str">
        <f>IF(ISTEXT(VLOOKUP(A88,Table3[],6,FALSE)), VLOOKUP(A88,Table3[],6,FALSE),"")</f>
        <v/>
      </c>
      <c r="K88" s="68"/>
      <c r="L88" s="64" t="str">
        <f t="shared" si="21"/>
        <v/>
      </c>
      <c r="M88" s="64" t="str">
        <f t="shared" si="22"/>
        <v/>
      </c>
      <c r="N88" s="64" t="b">
        <f ca="1">IF(AND(N87="",M88=M86),N86,IF(AND(A88&lt;&gt;"",D88="",F88=""),IF(ISNA(C88),"",IF(L88=0,IF(M88&lt;&gt;M87,INT(MAX(N$5:N87))+1,INT(MAX(N$5:N87)))+0.5,IF(M88&lt;&gt;M87,INT(MAX(N$5:N87))+1,INT(MAX(N$5:N87)))))))</f>
        <v>0</v>
      </c>
      <c r="O88" s="62" t="str">
        <f t="shared" ca="1" si="23"/>
        <v/>
      </c>
      <c r="P88" s="62">
        <f t="shared" si="24"/>
        <v>1</v>
      </c>
      <c r="Q88" s="62">
        <f t="shared" si="25"/>
        <v>1</v>
      </c>
      <c r="R88" s="62" t="str">
        <f t="shared" si="17"/>
        <v/>
      </c>
      <c r="S88" s="62" t="str">
        <f t="shared" si="18"/>
        <v/>
      </c>
      <c r="T88" t="e">
        <f t="shared" si="19"/>
        <v>#N/A</v>
      </c>
    </row>
    <row r="89" spans="1:20" ht="14.5" x14ac:dyDescent="0.35">
      <c r="A89" s="51"/>
      <c r="B89" s="67"/>
      <c r="C89" s="52" t="e">
        <f t="shared" si="14"/>
        <v>#N/A</v>
      </c>
      <c r="D89" s="66"/>
      <c r="E89" s="65">
        <f t="shared" ca="1" si="26"/>
        <v>0.28869047619047616</v>
      </c>
      <c r="F89" s="55"/>
      <c r="G89" s="56" t="e">
        <f t="shared" ca="1" si="20"/>
        <v>#N/A</v>
      </c>
      <c r="H89" s="57" t="e">
        <f t="shared" si="15"/>
        <v>#N/A</v>
      </c>
      <c r="I89" s="58" t="e">
        <f t="shared" ca="1" si="16"/>
        <v>#N/A</v>
      </c>
      <c r="J89" s="59" t="str">
        <f>IF(ISTEXT(VLOOKUP(A89,Table3[],6,FALSE)), VLOOKUP(A89,Table3[],6,FALSE),"")</f>
        <v/>
      </c>
      <c r="K89" s="68"/>
      <c r="L89" s="64" t="str">
        <f t="shared" si="21"/>
        <v/>
      </c>
      <c r="M89" s="64" t="str">
        <f t="shared" si="22"/>
        <v/>
      </c>
      <c r="N89" s="64" t="b">
        <f ca="1">IF(AND(N88="",M89=M87),N87,IF(AND(A89&lt;&gt;"",D89="",F89=""),IF(ISNA(C89),"",IF(L89=0,IF(M89&lt;&gt;M88,INT(MAX(N$5:N88))+1,INT(MAX(N$5:N88)))+0.5,IF(M89&lt;&gt;M88,INT(MAX(N$5:N88))+1,INT(MAX(N$5:N88)))))))</f>
        <v>0</v>
      </c>
      <c r="O89" s="62" t="str">
        <f t="shared" ca="1" si="23"/>
        <v/>
      </c>
      <c r="P89" s="62">
        <f t="shared" si="24"/>
        <v>1</v>
      </c>
      <c r="Q89" s="62">
        <f t="shared" si="25"/>
        <v>1</v>
      </c>
      <c r="R89" s="62" t="str">
        <f t="shared" si="17"/>
        <v/>
      </c>
      <c r="S89" s="62" t="str">
        <f t="shared" si="18"/>
        <v/>
      </c>
      <c r="T89" t="e">
        <f t="shared" si="19"/>
        <v>#N/A</v>
      </c>
    </row>
    <row r="90" spans="1:20" ht="14.5" x14ac:dyDescent="0.35">
      <c r="A90" s="51"/>
      <c r="B90" s="67"/>
      <c r="C90" s="52" t="e">
        <f t="shared" si="14"/>
        <v>#N/A</v>
      </c>
      <c r="D90" s="66"/>
      <c r="E90" s="65">
        <f t="shared" ca="1" si="26"/>
        <v>0.28869047619047616</v>
      </c>
      <c r="F90" s="55"/>
      <c r="G90" s="56" t="e">
        <f t="shared" ca="1" si="20"/>
        <v>#N/A</v>
      </c>
      <c r="H90" s="57" t="e">
        <f t="shared" si="15"/>
        <v>#N/A</v>
      </c>
      <c r="I90" s="58" t="e">
        <f t="shared" ca="1" si="16"/>
        <v>#N/A</v>
      </c>
      <c r="J90" s="59" t="str">
        <f>IF(ISTEXT(VLOOKUP(A90,Table3[],6,FALSE)), VLOOKUP(A90,Table3[],6,FALSE),"")</f>
        <v/>
      </c>
      <c r="K90" s="68"/>
      <c r="L90" s="64" t="str">
        <f t="shared" si="21"/>
        <v/>
      </c>
      <c r="M90" s="64" t="str">
        <f t="shared" si="22"/>
        <v/>
      </c>
      <c r="N90" s="64" t="b">
        <f ca="1">IF(AND(N89="",M90=M88),N88,IF(AND(A90&lt;&gt;"",D90="",F90=""),IF(ISNA(C90),"",IF(L90=0,IF(M90&lt;&gt;M89,INT(MAX(N$5:N89))+1,INT(MAX(N$5:N89)))+0.5,IF(M90&lt;&gt;M89,INT(MAX(N$5:N89))+1,INT(MAX(N$5:N89)))))))</f>
        <v>0</v>
      </c>
      <c r="O90" s="62" t="str">
        <f t="shared" ca="1" si="23"/>
        <v/>
      </c>
      <c r="P90" s="62">
        <f t="shared" si="24"/>
        <v>1</v>
      </c>
      <c r="Q90" s="62">
        <f t="shared" si="25"/>
        <v>1</v>
      </c>
      <c r="R90" s="62" t="str">
        <f t="shared" si="17"/>
        <v/>
      </c>
      <c r="S90" s="62" t="str">
        <f t="shared" si="18"/>
        <v/>
      </c>
      <c r="T90" t="e">
        <f t="shared" si="19"/>
        <v>#N/A</v>
      </c>
    </row>
    <row r="91" spans="1:20" ht="14.5" x14ac:dyDescent="0.35">
      <c r="A91" s="51"/>
      <c r="B91" s="67"/>
      <c r="C91" s="52" t="e">
        <f t="shared" si="14"/>
        <v>#N/A</v>
      </c>
      <c r="D91" s="66"/>
      <c r="E91" s="65">
        <f t="shared" ca="1" si="26"/>
        <v>0.28869047619047616</v>
      </c>
      <c r="F91" s="55"/>
      <c r="G91" s="56" t="e">
        <f t="shared" ca="1" si="20"/>
        <v>#N/A</v>
      </c>
      <c r="H91" s="57" t="e">
        <f t="shared" si="15"/>
        <v>#N/A</v>
      </c>
      <c r="I91" s="58" t="e">
        <f t="shared" ca="1" si="16"/>
        <v>#N/A</v>
      </c>
      <c r="J91" s="59" t="str">
        <f>IF(ISTEXT(VLOOKUP(A91,Table3[],6,FALSE)), VLOOKUP(A91,Table3[],6,FALSE),"")</f>
        <v/>
      </c>
      <c r="K91" s="68"/>
      <c r="L91" s="64" t="str">
        <f t="shared" si="21"/>
        <v/>
      </c>
      <c r="M91" s="64" t="str">
        <f t="shared" si="22"/>
        <v/>
      </c>
      <c r="N91" s="64" t="b">
        <f ca="1">IF(AND(N90="",M91=M89),N89,IF(AND(A91&lt;&gt;"",D91="",F91=""),IF(ISNA(C91),"",IF(L91=0,IF(M91&lt;&gt;M90,INT(MAX(N$5:N90))+1,INT(MAX(N$5:N90)))+0.5,IF(M91&lt;&gt;M90,INT(MAX(N$5:N90))+1,INT(MAX(N$5:N90)))))))</f>
        <v>0</v>
      </c>
      <c r="O91" s="62" t="str">
        <f t="shared" ca="1" si="23"/>
        <v/>
      </c>
      <c r="P91" s="62">
        <f t="shared" si="24"/>
        <v>1</v>
      </c>
      <c r="Q91" s="62">
        <f t="shared" si="25"/>
        <v>1</v>
      </c>
      <c r="R91" s="62" t="str">
        <f t="shared" si="17"/>
        <v/>
      </c>
      <c r="S91" s="62" t="str">
        <f t="shared" si="18"/>
        <v/>
      </c>
      <c r="T91" t="e">
        <f t="shared" si="19"/>
        <v>#N/A</v>
      </c>
    </row>
    <row r="92" spans="1:20" thickBot="1" x14ac:dyDescent="0.4">
      <c r="A92" s="70"/>
      <c r="B92" s="71"/>
      <c r="C92" s="72" t="e">
        <f t="shared" si="14"/>
        <v>#N/A</v>
      </c>
      <c r="D92" s="73"/>
      <c r="E92" s="74">
        <f t="shared" ca="1" si="26"/>
        <v>0.28869047619047616</v>
      </c>
      <c r="F92" s="75"/>
      <c r="G92" s="76" t="e">
        <f t="shared" ca="1" si="20"/>
        <v>#N/A</v>
      </c>
      <c r="H92" s="77" t="e">
        <f t="shared" si="15"/>
        <v>#N/A</v>
      </c>
      <c r="I92" s="78" t="e">
        <f t="shared" ca="1" si="16"/>
        <v>#N/A</v>
      </c>
      <c r="J92" s="59" t="str">
        <f>IF(ISTEXT(VLOOKUP(A92,Table3[],6,FALSE)), VLOOKUP(A92,Table3[],6,FALSE),"")</f>
        <v/>
      </c>
      <c r="K92" s="79"/>
      <c r="L92" s="64" t="str">
        <f t="shared" si="21"/>
        <v/>
      </c>
      <c r="M92" s="64" t="str">
        <f t="shared" si="22"/>
        <v/>
      </c>
      <c r="N92" s="64" t="b">
        <f ca="1">IF(AND(N91="",M92=M90),N90,IF(AND(A92&lt;&gt;"",D92="",F92=""),IF(ISNA(C92),"",IF(L92=0,IF(M92&lt;&gt;M91,INT(MAX(N$5:N91))+1,INT(MAX(N$5:N91)))+0.5,IF(M92&lt;&gt;M91,INT(MAX(N$5:N91))+1,INT(MAX(N$5:N91)))))))</f>
        <v>0</v>
      </c>
      <c r="O92" s="62" t="str">
        <f t="shared" ca="1" si="23"/>
        <v/>
      </c>
      <c r="P92" s="62">
        <f t="shared" si="24"/>
        <v>1</v>
      </c>
      <c r="Q92" s="62">
        <f t="shared" si="25"/>
        <v>1</v>
      </c>
      <c r="R92" s="62" t="str">
        <f t="shared" si="17"/>
        <v/>
      </c>
      <c r="S92" s="62" t="str">
        <f t="shared" si="18"/>
        <v/>
      </c>
      <c r="T92" t="e">
        <f t="shared" si="19"/>
        <v>#N/A</v>
      </c>
    </row>
    <row r="93" spans="1:20" ht="14.5" x14ac:dyDescent="0.35">
      <c r="A93" s="80"/>
      <c r="C93" s="81"/>
      <c r="H93" s="82"/>
      <c r="I93" s="83"/>
      <c r="J93" s="82"/>
      <c r="L93" s="63"/>
      <c r="M93" s="63"/>
      <c r="N93" s="63"/>
      <c r="O93" s="63"/>
      <c r="P93" s="63"/>
      <c r="Q93" s="63"/>
      <c r="R93" s="63"/>
      <c r="S93" s="63"/>
      <c r="T93" s="63"/>
    </row>
    <row r="94" spans="1:20" ht="14.5" x14ac:dyDescent="0.35">
      <c r="A94" s="80"/>
      <c r="C94" s="81"/>
      <c r="H94" s="82"/>
      <c r="I94" s="83"/>
      <c r="J94" s="82"/>
      <c r="L94" s="63"/>
      <c r="M94" s="63"/>
      <c r="N94" s="63"/>
      <c r="O94" s="63"/>
      <c r="P94" s="63"/>
      <c r="Q94" s="63"/>
      <c r="R94" s="63"/>
      <c r="S94" s="63"/>
      <c r="T94" s="63"/>
    </row>
    <row r="95" spans="1:20" ht="14.5" hidden="1" x14ac:dyDescent="0.35">
      <c r="A95" s="80"/>
      <c r="C95" s="81"/>
      <c r="I95" s="84" t="e">
        <f t="shared" si="16"/>
        <v>#N/A</v>
      </c>
      <c r="L95" s="63"/>
      <c r="M95" s="63"/>
      <c r="N95" s="63"/>
      <c r="O95" s="63"/>
      <c r="P95" s="63"/>
      <c r="Q95" s="63"/>
      <c r="R95" s="63"/>
      <c r="S95" s="63"/>
      <c r="T95" s="63"/>
    </row>
    <row r="96" spans="1:20" ht="14.5" hidden="1" x14ac:dyDescent="0.35">
      <c r="A96" s="80"/>
      <c r="C96" s="81"/>
      <c r="I96" s="84" t="e">
        <f t="shared" si="16"/>
        <v>#N/A</v>
      </c>
      <c r="L96" s="63"/>
      <c r="M96" s="63"/>
      <c r="N96" s="63"/>
      <c r="O96" s="63"/>
      <c r="P96" s="63"/>
      <c r="Q96" s="63"/>
      <c r="R96" s="63"/>
      <c r="S96" s="63"/>
      <c r="T96" s="63"/>
    </row>
    <row r="97" spans="1:20" ht="14.5" hidden="1" x14ac:dyDescent="0.35">
      <c r="A97" s="80"/>
      <c r="C97" s="81"/>
      <c r="I97" s="84" t="e">
        <f t="shared" si="16"/>
        <v>#N/A</v>
      </c>
      <c r="L97" s="63"/>
      <c r="M97" s="63"/>
      <c r="N97" s="63"/>
      <c r="O97" s="63"/>
      <c r="P97" s="63"/>
      <c r="Q97" s="63"/>
      <c r="R97" s="63"/>
      <c r="S97" s="63"/>
      <c r="T97" s="63"/>
    </row>
    <row r="98" spans="1:20" ht="14.5" hidden="1" x14ac:dyDescent="0.35">
      <c r="A98" s="80"/>
      <c r="C98" s="81"/>
      <c r="I98" s="84" t="e">
        <f t="shared" si="16"/>
        <v>#N/A</v>
      </c>
      <c r="L98" s="63"/>
      <c r="M98" s="63"/>
      <c r="N98" s="63"/>
      <c r="O98" s="63"/>
      <c r="P98" s="63"/>
      <c r="Q98" s="63"/>
      <c r="R98" s="63"/>
      <c r="S98" s="63"/>
      <c r="T98" s="63"/>
    </row>
    <row r="99" spans="1:20" ht="14.5" hidden="1" x14ac:dyDescent="0.35">
      <c r="A99" s="80"/>
      <c r="C99" s="81"/>
      <c r="I99" s="84" t="e">
        <f t="shared" si="16"/>
        <v>#N/A</v>
      </c>
      <c r="L99" s="63"/>
      <c r="M99" s="63"/>
      <c r="N99" s="63"/>
      <c r="O99" s="63"/>
      <c r="P99" s="63"/>
      <c r="Q99" s="63"/>
      <c r="R99" s="63"/>
      <c r="S99" s="63"/>
      <c r="T99" s="63"/>
    </row>
    <row r="100" spans="1:20" ht="14.5" hidden="1" x14ac:dyDescent="0.35">
      <c r="A100" s="80"/>
      <c r="C100" s="81"/>
      <c r="I100" s="84" t="e">
        <f t="shared" si="16"/>
        <v>#N/A</v>
      </c>
      <c r="L100" s="63"/>
      <c r="M100" s="63"/>
      <c r="N100" s="63"/>
      <c r="O100" s="63"/>
      <c r="P100" s="63"/>
      <c r="Q100" s="63"/>
      <c r="R100" s="63"/>
      <c r="S100" s="63"/>
      <c r="T100" s="63"/>
    </row>
    <row r="101" spans="1:20" ht="14.5" hidden="1" x14ac:dyDescent="0.35">
      <c r="A101" s="80"/>
      <c r="C101" s="81"/>
      <c r="I101" s="84" t="e">
        <f t="shared" si="16"/>
        <v>#N/A</v>
      </c>
      <c r="L101" s="63"/>
      <c r="M101" s="63"/>
      <c r="N101" s="63"/>
      <c r="O101" s="63"/>
      <c r="P101" s="63"/>
      <c r="Q101" s="63"/>
      <c r="R101" s="63"/>
      <c r="S101" s="63"/>
      <c r="T101" s="63"/>
    </row>
    <row r="102" spans="1:20" ht="14.5" hidden="1" x14ac:dyDescent="0.35">
      <c r="A102" s="80"/>
      <c r="C102" s="81"/>
      <c r="I102" s="84" t="e">
        <f t="shared" si="16"/>
        <v>#N/A</v>
      </c>
      <c r="L102" s="63"/>
      <c r="M102" s="63"/>
      <c r="N102" s="63"/>
      <c r="O102" s="63"/>
      <c r="P102" s="63"/>
      <c r="Q102" s="63"/>
      <c r="R102" s="63"/>
      <c r="S102" s="63"/>
      <c r="T102" s="63"/>
    </row>
    <row r="103" spans="1:20" ht="14.5" hidden="1" x14ac:dyDescent="0.35">
      <c r="A103" s="80"/>
      <c r="C103" s="81"/>
      <c r="I103" s="84" t="e">
        <f t="shared" si="16"/>
        <v>#N/A</v>
      </c>
      <c r="L103" s="63"/>
      <c r="M103" s="63"/>
      <c r="N103" s="63"/>
      <c r="O103" s="63"/>
      <c r="P103" s="63"/>
      <c r="Q103" s="63"/>
      <c r="R103" s="63"/>
      <c r="S103" s="63"/>
      <c r="T103" s="63"/>
    </row>
    <row r="104" spans="1:20" ht="14.5" hidden="1" x14ac:dyDescent="0.35">
      <c r="I104" s="84" t="e">
        <f t="shared" si="16"/>
        <v>#N/A</v>
      </c>
      <c r="L104" s="63"/>
      <c r="M104" s="63"/>
      <c r="N104" s="63"/>
      <c r="O104" s="63"/>
      <c r="P104" s="63"/>
      <c r="Q104" s="63"/>
      <c r="R104" s="63"/>
      <c r="S104" s="63"/>
      <c r="T104" s="63"/>
    </row>
  </sheetData>
  <mergeCells count="1">
    <mergeCell ref="B3:K3"/>
  </mergeCells>
  <conditionalFormatting sqref="A1:C1">
    <cfRule type="expression" dxfId="3" priority="4">
      <formula>$A$1="Enter Measure"</formula>
    </cfRule>
  </conditionalFormatting>
  <conditionalFormatting sqref="B3">
    <cfRule type="expression" dxfId="2" priority="3">
      <formula>$B$3="Enter Chart Title"</formula>
    </cfRule>
  </conditionalFormatting>
  <conditionalFormatting sqref="B4">
    <cfRule type="expression" dxfId="1" priority="2">
      <formula>$B$4="Enter Count Title"</formula>
    </cfRule>
  </conditionalFormatting>
  <conditionalFormatting sqref="D1">
    <cfRule type="expression" dxfId="0" priority="1">
      <formula>$A$1="Enter Measure"</formula>
    </cfRule>
  </conditionalFormatting>
  <hyperlinks>
    <hyperlink ref="U1" location="Home!A2" display="Hom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28777F5EB2784CBC88DC656E65F1F5" ma:contentTypeVersion="13" ma:contentTypeDescription="Create a new document." ma:contentTypeScope="" ma:versionID="f5884507b825fb2434f47fce9bc40481">
  <xsd:schema xmlns:xsd="http://www.w3.org/2001/XMLSchema" xmlns:xs="http://www.w3.org/2001/XMLSchema" xmlns:p="http://schemas.microsoft.com/office/2006/metadata/properties" xmlns:ns3="5b6365e6-32cd-4905-9fcd-1ec244965e8d" xmlns:ns4="eb15a580-792b-4c6a-9340-20ee3b41efe7" targetNamespace="http://schemas.microsoft.com/office/2006/metadata/properties" ma:root="true" ma:fieldsID="1a13ddcef4c43c0fcb10be36af861a1c" ns3:_="" ns4:_="">
    <xsd:import namespace="5b6365e6-32cd-4905-9fcd-1ec244965e8d"/>
    <xsd:import namespace="eb15a580-792b-4c6a-9340-20ee3b41efe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65e6-32cd-4905-9fcd-1ec244965e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5a580-792b-4c6a-9340-20ee3b41efe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C60F5E-576C-4C50-9418-71D5B42E7789}">
  <ds:schemaRefs>
    <ds:schemaRef ds:uri="eb15a580-792b-4c6a-9340-20ee3b41efe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6365e6-32cd-4905-9fcd-1ec244965e8d"/>
    <ds:schemaRef ds:uri="http://www.w3.org/XML/1998/namespace"/>
    <ds:schemaRef ds:uri="http://purl.org/dc/dcmitype/"/>
  </ds:schemaRefs>
</ds:datastoreItem>
</file>

<file path=customXml/itemProps2.xml><?xml version="1.0" encoding="utf-8"?>
<ds:datastoreItem xmlns:ds="http://schemas.openxmlformats.org/officeDocument/2006/customXml" ds:itemID="{D7D5CDCE-D579-4CEC-854C-B418288E371C}">
  <ds:schemaRefs>
    <ds:schemaRef ds:uri="http://schemas.microsoft.com/sharepoint/v3/contenttype/forms"/>
  </ds:schemaRefs>
</ds:datastoreItem>
</file>

<file path=customXml/itemProps3.xml><?xml version="1.0" encoding="utf-8"?>
<ds:datastoreItem xmlns:ds="http://schemas.openxmlformats.org/officeDocument/2006/customXml" ds:itemID="{AD1E6E31-3F2C-4C95-A658-569375DA1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365e6-32cd-4905-9fcd-1ec244965e8d"/>
    <ds:schemaRef ds:uri="eb15a580-792b-4c6a-9340-20ee3b41e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Guidance</vt:lpstr>
      <vt:lpstr>Tool setup</vt:lpstr>
      <vt:lpstr>Explorer</vt:lpstr>
      <vt:lpstr>Home Visit Requests</vt:lpstr>
      <vt:lpstr>Home Visit Data Collection</vt:lpstr>
      <vt:lpstr>Run Chart StaffGrp</vt:lpstr>
      <vt:lpstr>Run Chart Script</vt:lpstr>
      <vt:lpstr>Run Chart GP</vt:lpstr>
      <vt:lpstr>Run Chart Admit</vt:lpstr>
      <vt:lpstr>c-chart demand</vt:lpstr>
      <vt:lpstr>CalcVisits</vt:lpstr>
      <vt:lpstr>CalcRequests</vt:lpstr>
      <vt:lpstr>Variables</vt:lpstr>
      <vt:lpstr>Run Chart guidance</vt:lpstr>
      <vt:lpstr>weekdays</vt:lpstr>
    </vt:vector>
  </TitlesOfParts>
  <Company>Healthcare Improvement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 Dryden</dc:creator>
  <cp:lastModifiedBy>JenniferB</cp:lastModifiedBy>
  <cp:revision/>
  <dcterms:created xsi:type="dcterms:W3CDTF">2021-11-29T09:16:43Z</dcterms:created>
  <dcterms:modified xsi:type="dcterms:W3CDTF">2022-05-06T12:28:54Z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0x0101001528777F5EB2784CBC88DC656E65F1F5</vt:lpwstr>
  </property>
</Properties>
</file>