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fionamc\Desktop\Cohort 3 teams\"/>
    </mc:Choice>
  </mc:AlternateContent>
  <bookViews>
    <workbookView xWindow="0" yWindow="0" windowWidth="20490" windowHeight="7910" tabRatio="792"/>
  </bookViews>
  <sheets>
    <sheet name="Guidance" sheetId="54" r:id="rId1"/>
    <sheet name="Heat Map Example" sheetId="55" r:id="rId2"/>
    <sheet name="Tool Setup" sheetId="40" r:id="rId3"/>
    <sheet name="Data" sheetId="5" r:id="rId4"/>
    <sheet name="List 1 Pareto" sheetId="46" r:id="rId5"/>
    <sheet name="List 2 Pareto" sheetId="51" r:id="rId6"/>
    <sheet name="Heat Map" sheetId="47" r:id="rId7"/>
    <sheet name="DemandCalcs" sheetId="49" state="hidden" r:id="rId8"/>
    <sheet name="AcceptCalcs" sheetId="50" state="hidden" r:id="rId9"/>
    <sheet name="Variables" sheetId="10" state="hidden" r:id="rId10"/>
  </sheets>
  <definedNames>
    <definedName name="_xlnm._FilterDatabase" localSheetId="3" hidden="1">Data!$B$1:$G$1</definedName>
    <definedName name="accept_choice">'Heat Map'!$Q$22</definedName>
    <definedName name="AcceptedDropdown">'Tool Setup'!$C$6:$C$15</definedName>
    <definedName name="data_accepted">Data!$G$3:$G$1000</definedName>
    <definedName name="data_date">Data!$D$3:$D$1000</definedName>
    <definedName name="data_day">Data!$C$3:$C$1000</definedName>
    <definedName name="data_demand">Data!$F$3:$F$1000</definedName>
    <definedName name="data_shift">Data!$E$3:$E$1000</definedName>
    <definedName name="DaysDropdown">Variables!$A$3:$A$11</definedName>
    <definedName name="demand_choice">'Heat Map'!$C$22</definedName>
    <definedName name="DemandDropdown">'Tool Setup'!$B$6:INDEX('Tool Setup'!$B$6:$B$15,COUNTA('Tool Setup'!$B$6:$B$15),0)</definedName>
    <definedName name="List1ExpLabel" localSheetId="6">OFFSET('Heat Map'!$S$33,,,,MAX(1,Variables!$F$3))</definedName>
    <definedName name="List1ExpTotal" localSheetId="6">OFFSET('Heat Map'!$S$34,,,,MAX(1,Variables!$F$3))</definedName>
    <definedName name="List2ExpLabel" localSheetId="6">OFFSET('Heat Map'!$D$33,,,,MAX(1,Variables!$F$4))</definedName>
    <definedName name="List2ExpTotal" localSheetId="6">OFFSET('Heat Map'!$D$34,,,,MAX(1,Variables!$F$4))</definedName>
    <definedName name="pareto_day_choice">'List 1 Pareto'!$J$3</definedName>
    <definedName name="_xlnm.Print_Area" localSheetId="4">'List 1 Pareto'!$A$1:$P$41</definedName>
    <definedName name="_xlnm.Print_Area" localSheetId="5">'List 2 Pareto'!$A$1:$P$41</definedName>
    <definedName name="shift_choice">'Heat Map'!$H$4</definedName>
    <definedName name="TimeDropdown">Variables!$C$3:$C$5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0" l="1"/>
  <c r="B37" i="10"/>
  <c r="B32" i="10"/>
  <c r="F4" i="10" l="1"/>
  <c r="F3" i="10"/>
  <c r="C20" i="47" l="1"/>
  <c r="B31" i="10"/>
  <c r="B36" i="10"/>
  <c r="Q33" i="47" s="1"/>
  <c r="B35" i="10"/>
  <c r="B34" i="10"/>
  <c r="C33" i="47" s="1"/>
  <c r="E19" i="47"/>
  <c r="T19" i="47"/>
  <c r="V7" i="47"/>
  <c r="A40" i="50"/>
  <c r="D40" i="50"/>
  <c r="E40" i="50"/>
  <c r="M40" i="50"/>
  <c r="M46" i="50" s="1"/>
  <c r="L40" i="50"/>
  <c r="L46" i="50" s="1"/>
  <c r="K40" i="50"/>
  <c r="K46" i="50" s="1"/>
  <c r="J40" i="50"/>
  <c r="I40" i="50"/>
  <c r="H40" i="50"/>
  <c r="G40" i="50"/>
  <c r="F40" i="50"/>
  <c r="E41" i="50" l="1"/>
  <c r="K3" i="47"/>
  <c r="L41" i="50"/>
  <c r="K41" i="50"/>
  <c r="I41" i="50"/>
  <c r="H41" i="50"/>
  <c r="D41" i="50"/>
  <c r="F41" i="50"/>
  <c r="J41" i="50"/>
  <c r="G41" i="50"/>
  <c r="M41" i="50"/>
  <c r="AM23" i="47"/>
  <c r="AL23" i="47"/>
  <c r="AK23" i="47"/>
  <c r="AJ23" i="47"/>
  <c r="AM22" i="47"/>
  <c r="AL22" i="47"/>
  <c r="AK22" i="47"/>
  <c r="AJ22" i="47"/>
  <c r="AM21" i="47"/>
  <c r="AL21" i="47"/>
  <c r="AK21" i="47"/>
  <c r="AJ21" i="47"/>
  <c r="AM20" i="47"/>
  <c r="AL20" i="47"/>
  <c r="AK20" i="47"/>
  <c r="AJ20" i="47"/>
  <c r="AM18" i="47"/>
  <c r="AL18" i="47"/>
  <c r="AK18" i="47"/>
  <c r="AJ18" i="47"/>
  <c r="AM17" i="47"/>
  <c r="AL17" i="47"/>
  <c r="AK17" i="47"/>
  <c r="AJ17" i="47"/>
  <c r="AM16" i="47"/>
  <c r="AL16" i="47"/>
  <c r="AK16" i="47"/>
  <c r="AJ16" i="47"/>
  <c r="AJ15" i="47"/>
  <c r="Q20" i="47"/>
  <c r="E44" i="50" l="1"/>
  <c r="D44" i="50"/>
  <c r="D45" i="50" s="1"/>
  <c r="D46" i="50" s="1"/>
  <c r="AK24" i="47"/>
  <c r="H42" i="50"/>
  <c r="I42" i="50"/>
  <c r="J44" i="50"/>
  <c r="K44" i="50"/>
  <c r="I44" i="50"/>
  <c r="L44" i="50"/>
  <c r="M44" i="50"/>
  <c r="F44" i="50"/>
  <c r="D42" i="50"/>
  <c r="G44" i="50"/>
  <c r="H44" i="50"/>
  <c r="J42" i="50"/>
  <c r="G42" i="50"/>
  <c r="L42" i="50"/>
  <c r="K42" i="50"/>
  <c r="M42" i="50"/>
  <c r="F42" i="50"/>
  <c r="E42" i="50"/>
  <c r="B21" i="10"/>
  <c r="B26" i="10"/>
  <c r="I45" i="50" l="1"/>
  <c r="I46" i="50" s="1"/>
  <c r="H45" i="50"/>
  <c r="H46" i="50" s="1"/>
  <c r="F45" i="50"/>
  <c r="F46" i="50" s="1"/>
  <c r="M45" i="50"/>
  <c r="AB33" i="47" s="1"/>
  <c r="K45" i="50"/>
  <c r="E45" i="50"/>
  <c r="E46" i="50" s="1"/>
  <c r="J45" i="50"/>
  <c r="J46" i="50" s="1"/>
  <c r="G45" i="50"/>
  <c r="G46" i="50" s="1"/>
  <c r="L45" i="50"/>
  <c r="H2" i="10"/>
  <c r="I2" i="10" s="1"/>
  <c r="T34" i="47" l="1"/>
  <c r="X34" i="47"/>
  <c r="Z33" i="47"/>
  <c r="V33" i="47"/>
  <c r="Y34" i="47"/>
  <c r="L47" i="50"/>
  <c r="AA35" i="47" s="1"/>
  <c r="W34" i="47"/>
  <c r="U33" i="47"/>
  <c r="S33" i="47"/>
  <c r="D47" i="50"/>
  <c r="D48" i="50" s="1"/>
  <c r="S36" i="47" s="1"/>
  <c r="M47" i="50"/>
  <c r="AB35" i="47" s="1"/>
  <c r="I47" i="50"/>
  <c r="X35" i="47" s="1"/>
  <c r="AB34" i="47"/>
  <c r="X33" i="47"/>
  <c r="E47" i="50"/>
  <c r="T35" i="47" s="1"/>
  <c r="T33" i="47"/>
  <c r="H47" i="50"/>
  <c r="W35" i="47" s="1"/>
  <c r="U34" i="47"/>
  <c r="W33" i="47"/>
  <c r="F47" i="50"/>
  <c r="U35" i="47" s="1"/>
  <c r="S34" i="47"/>
  <c r="Z34" i="47"/>
  <c r="K47" i="50"/>
  <c r="Z35" i="47" s="1"/>
  <c r="AA33" i="47"/>
  <c r="AA34" i="47"/>
  <c r="J47" i="50"/>
  <c r="Y35" i="47" s="1"/>
  <c r="G47" i="50"/>
  <c r="V35" i="47" s="1"/>
  <c r="V34" i="47"/>
  <c r="Y33" i="47"/>
  <c r="H3" i="10"/>
  <c r="H4" i="10" s="1"/>
  <c r="H5" i="10" s="1"/>
  <c r="H6" i="10" s="1"/>
  <c r="I6" i="10" s="1"/>
  <c r="S35" i="47" l="1"/>
  <c r="E48" i="50"/>
  <c r="T36" i="47" s="1"/>
  <c r="F48" i="50"/>
  <c r="U36" i="47" s="1"/>
  <c r="AC34" i="47"/>
  <c r="J48" i="50"/>
  <c r="Y36" i="47" s="1"/>
  <c r="H48" i="50"/>
  <c r="W36" i="47" s="1"/>
  <c r="L48" i="50"/>
  <c r="AA36" i="47" s="1"/>
  <c r="G48" i="50"/>
  <c r="V36" i="47" s="1"/>
  <c r="I48" i="50"/>
  <c r="X36" i="47" s="1"/>
  <c r="K48" i="50"/>
  <c r="Z36" i="47" s="1"/>
  <c r="M48" i="50"/>
  <c r="AB36" i="47" s="1"/>
  <c r="H7" i="10"/>
  <c r="I7" i="10" s="1"/>
  <c r="I5" i="10"/>
  <c r="I3" i="10"/>
  <c r="I4" i="10"/>
  <c r="H8" i="10" l="1"/>
  <c r="I8" i="10" s="1"/>
  <c r="H9" i="10" l="1"/>
  <c r="H10" i="10" s="1"/>
  <c r="H11" i="10" s="1"/>
  <c r="I9" i="10" l="1"/>
  <c r="H12" i="10"/>
  <c r="I11" i="10"/>
  <c r="I10" i="10"/>
  <c r="H13" i="10" l="1"/>
  <c r="I12" i="10"/>
  <c r="I13" i="10" l="1"/>
  <c r="H14" i="10"/>
  <c r="H15" i="10" l="1"/>
  <c r="I14" i="10"/>
  <c r="H16" i="10" l="1"/>
  <c r="I15" i="10"/>
  <c r="I16" i="10" l="1"/>
  <c r="H17" i="10"/>
  <c r="I17" i="10" l="1"/>
  <c r="H18" i="10"/>
  <c r="I18" i="10" l="1"/>
  <c r="H19" i="10"/>
  <c r="H20" i="10" l="1"/>
  <c r="I19" i="10"/>
  <c r="I20" i="10" l="1"/>
  <c r="H21" i="10"/>
  <c r="I21" i="10" l="1"/>
  <c r="H22" i="10"/>
  <c r="I22" i="10" l="1"/>
  <c r="H23" i="10"/>
  <c r="H24" i="10" l="1"/>
  <c r="I23" i="10"/>
  <c r="I24" i="10" l="1"/>
  <c r="H25" i="10"/>
  <c r="I25" i="10" l="1"/>
  <c r="H26" i="10"/>
  <c r="I26" i="10" l="1"/>
  <c r="H27" i="10"/>
  <c r="I27" i="10" l="1"/>
  <c r="H28" i="10"/>
  <c r="I28" i="10" l="1"/>
  <c r="H29" i="10"/>
  <c r="I29" i="10" l="1"/>
  <c r="H30" i="10"/>
  <c r="I30" i="10" l="1"/>
  <c r="H31" i="10"/>
  <c r="H32" i="10" l="1"/>
  <c r="I31" i="10"/>
  <c r="H34" i="10" l="1"/>
  <c r="I32" i="10"/>
  <c r="I34" i="10" l="1"/>
  <c r="H35" i="10"/>
  <c r="I35" i="10" l="1"/>
  <c r="H36" i="10"/>
  <c r="H37" i="10" l="1"/>
  <c r="I36" i="10"/>
  <c r="I37" i="10" l="1"/>
  <c r="H38" i="10"/>
  <c r="H39" i="10" l="1"/>
  <c r="I38" i="10"/>
  <c r="I39" i="10" l="1"/>
  <c r="H40" i="10"/>
  <c r="H41" i="10" l="1"/>
  <c r="I40" i="10"/>
  <c r="H42" i="10" l="1"/>
  <c r="I41" i="10"/>
  <c r="H43" i="10" l="1"/>
  <c r="I42" i="10"/>
  <c r="I43" i="10" l="1"/>
  <c r="H44" i="10"/>
  <c r="H45" i="10" l="1"/>
  <c r="I44" i="10"/>
  <c r="H46" i="10" l="1"/>
  <c r="I45" i="10"/>
  <c r="H47" i="10" l="1"/>
  <c r="I46" i="10"/>
  <c r="I47" i="10" l="1"/>
  <c r="H48" i="10"/>
  <c r="H49" i="10" l="1"/>
  <c r="I48" i="10"/>
  <c r="H50" i="10" l="1"/>
  <c r="I49" i="10"/>
  <c r="H51" i="10" l="1"/>
  <c r="I50" i="10"/>
  <c r="I51" i="10" l="1"/>
  <c r="H52" i="10"/>
  <c r="H53" i="10" l="1"/>
  <c r="I52" i="10"/>
  <c r="H54" i="10" l="1"/>
  <c r="I53" i="10"/>
  <c r="H55" i="10" l="1"/>
  <c r="I54" i="10"/>
  <c r="I55" i="10" l="1"/>
  <c r="H56" i="10"/>
  <c r="H57" i="10" l="1"/>
  <c r="I56" i="10"/>
  <c r="H58" i="10" l="1"/>
  <c r="I57" i="10"/>
  <c r="H59" i="10" l="1"/>
  <c r="I58" i="10"/>
  <c r="H60" i="10" l="1"/>
  <c r="I59" i="10"/>
  <c r="H61" i="10" l="1"/>
  <c r="I60" i="10"/>
  <c r="H62" i="10" l="1"/>
  <c r="I61" i="10"/>
  <c r="H63" i="10" l="1"/>
  <c r="I62" i="10"/>
  <c r="I63" i="10" l="1"/>
  <c r="H64" i="10"/>
  <c r="H65" i="10" l="1"/>
  <c r="I64" i="10"/>
  <c r="H66" i="10" l="1"/>
  <c r="I65" i="10"/>
  <c r="H67" i="10" l="1"/>
  <c r="I66" i="10"/>
  <c r="I67" i="10" l="1"/>
  <c r="H68" i="10"/>
  <c r="H69" i="10" l="1"/>
  <c r="I68" i="10"/>
  <c r="H70" i="10" l="1"/>
  <c r="I69" i="10"/>
  <c r="H71" i="10" l="1"/>
  <c r="I70" i="10"/>
  <c r="I71" i="10" l="1"/>
  <c r="H72" i="10"/>
  <c r="H73" i="10" l="1"/>
  <c r="I72" i="10"/>
  <c r="H74" i="10" l="1"/>
  <c r="I73" i="10"/>
  <c r="H75" i="10" l="1"/>
  <c r="I74" i="10"/>
  <c r="I75" i="10" l="1"/>
  <c r="H76" i="10"/>
  <c r="H77" i="10" l="1"/>
  <c r="I76" i="10"/>
  <c r="H78" i="10" l="1"/>
  <c r="I77" i="10"/>
  <c r="H79" i="10" l="1"/>
  <c r="I78" i="10"/>
  <c r="I79" i="10" l="1"/>
  <c r="H80" i="10"/>
  <c r="H81" i="10" l="1"/>
  <c r="I80" i="10"/>
  <c r="H82" i="10" l="1"/>
  <c r="I81" i="10"/>
  <c r="H83" i="10" l="1"/>
  <c r="I82" i="10"/>
  <c r="I83" i="10" l="1"/>
  <c r="H84" i="10"/>
  <c r="H85" i="10" l="1"/>
  <c r="I84" i="10"/>
  <c r="H86" i="10" l="1"/>
  <c r="I85" i="10"/>
  <c r="H87" i="10" l="1"/>
  <c r="I86" i="10"/>
  <c r="I87" i="10" l="1"/>
  <c r="H88" i="10"/>
  <c r="H89" i="10" l="1"/>
  <c r="I88" i="10"/>
  <c r="H90" i="10" l="1"/>
  <c r="I89" i="10"/>
  <c r="H91" i="10" l="1"/>
  <c r="I90" i="10"/>
  <c r="H92" i="10" l="1"/>
  <c r="I91" i="10"/>
  <c r="H93" i="10" l="1"/>
  <c r="I92" i="10"/>
  <c r="H94" i="10" l="1"/>
  <c r="I93" i="10"/>
  <c r="H95" i="10" l="1"/>
  <c r="I94" i="10"/>
  <c r="I95" i="10" l="1"/>
  <c r="H96" i="10"/>
  <c r="H97" i="10" l="1"/>
  <c r="I96" i="10"/>
  <c r="H98" i="10" l="1"/>
  <c r="I97" i="10"/>
  <c r="H99" i="10" l="1"/>
  <c r="I98" i="10"/>
  <c r="I99" i="10" l="1"/>
  <c r="H100" i="10"/>
  <c r="H101" i="10" l="1"/>
  <c r="I100" i="10"/>
  <c r="H102" i="10" l="1"/>
  <c r="I101" i="10"/>
  <c r="H103" i="10" l="1"/>
  <c r="I102" i="10"/>
  <c r="H104" i="10" l="1"/>
  <c r="I103" i="10"/>
  <c r="H105" i="10" l="1"/>
  <c r="I104" i="10"/>
  <c r="H106" i="10" l="1"/>
  <c r="I105" i="10"/>
  <c r="H107" i="10" l="1"/>
  <c r="I106" i="10"/>
  <c r="I107" i="10" l="1"/>
  <c r="H108" i="10"/>
  <c r="H109" i="10" l="1"/>
  <c r="I108" i="10"/>
  <c r="H110" i="10" l="1"/>
  <c r="I109" i="10"/>
  <c r="H111" i="10" l="1"/>
  <c r="I110" i="10"/>
  <c r="I111" i="10" l="1"/>
  <c r="H112" i="10"/>
  <c r="H113" i="10" l="1"/>
  <c r="I112" i="10"/>
  <c r="H114" i="10" l="1"/>
  <c r="I113" i="10"/>
  <c r="H115" i="10" l="1"/>
  <c r="I114" i="10"/>
  <c r="I115" i="10" l="1"/>
  <c r="H116" i="10"/>
  <c r="H117" i="10" l="1"/>
  <c r="I116" i="10"/>
  <c r="H118" i="10" l="1"/>
  <c r="I117" i="10"/>
  <c r="H119" i="10" l="1"/>
  <c r="I118" i="10"/>
  <c r="I119" i="10" l="1"/>
  <c r="H120" i="10"/>
  <c r="H121" i="10" l="1"/>
  <c r="I120" i="10"/>
  <c r="H122" i="10" l="1"/>
  <c r="I121" i="10"/>
  <c r="H123" i="10" l="1"/>
  <c r="I122" i="10"/>
  <c r="H124" i="10" l="1"/>
  <c r="I123" i="10"/>
  <c r="H125" i="10" l="1"/>
  <c r="I124" i="10"/>
  <c r="H126" i="10" l="1"/>
  <c r="I125" i="10"/>
  <c r="H127" i="10" l="1"/>
  <c r="I126" i="10"/>
  <c r="I127" i="10" l="1"/>
  <c r="H128" i="10"/>
  <c r="H129" i="10" l="1"/>
  <c r="I128" i="10"/>
  <c r="H130" i="10" l="1"/>
  <c r="I129" i="10"/>
  <c r="H131" i="10" l="1"/>
  <c r="I130" i="10"/>
  <c r="I131" i="10" l="1"/>
  <c r="H132" i="10"/>
  <c r="H133" i="10" l="1"/>
  <c r="I132" i="10"/>
  <c r="H134" i="10" l="1"/>
  <c r="I133" i="10"/>
  <c r="H135" i="10" l="1"/>
  <c r="I134" i="10"/>
  <c r="I135" i="10" l="1"/>
  <c r="H136" i="10"/>
  <c r="H137" i="10" l="1"/>
  <c r="I136" i="10"/>
  <c r="H138" i="10" l="1"/>
  <c r="I137" i="10"/>
  <c r="H139" i="10" l="1"/>
  <c r="I138" i="10"/>
  <c r="I139" i="10" l="1"/>
  <c r="H140" i="10"/>
  <c r="H141" i="10" l="1"/>
  <c r="I140" i="10"/>
  <c r="H142" i="10" l="1"/>
  <c r="I141" i="10"/>
  <c r="H143" i="10" l="1"/>
  <c r="I142" i="10"/>
  <c r="I143" i="10" l="1"/>
  <c r="H144" i="10"/>
  <c r="H145" i="10" l="1"/>
  <c r="I144" i="10"/>
  <c r="H146" i="10" l="1"/>
  <c r="I145" i="10"/>
  <c r="H147" i="10" l="1"/>
  <c r="I146" i="10"/>
  <c r="I147" i="10" l="1"/>
  <c r="H148" i="10"/>
  <c r="H149" i="10" l="1"/>
  <c r="I148" i="10"/>
  <c r="H150" i="10" l="1"/>
  <c r="I149" i="10"/>
  <c r="H151" i="10" l="1"/>
  <c r="I150" i="10"/>
  <c r="I151" i="10" l="1"/>
  <c r="H152" i="10"/>
  <c r="H153" i="10" l="1"/>
  <c r="I152" i="10"/>
  <c r="H154" i="10" l="1"/>
  <c r="I153" i="10"/>
  <c r="H155" i="10" l="1"/>
  <c r="I154" i="10"/>
  <c r="H156" i="10" l="1"/>
  <c r="I155" i="10"/>
  <c r="H157" i="10" l="1"/>
  <c r="I156" i="10"/>
  <c r="H158" i="10" l="1"/>
  <c r="I157" i="10"/>
  <c r="H159" i="10" l="1"/>
  <c r="I158" i="10"/>
  <c r="I159" i="10" l="1"/>
  <c r="H160" i="10"/>
  <c r="H161" i="10" l="1"/>
  <c r="I160" i="10"/>
  <c r="H162" i="10" l="1"/>
  <c r="I161" i="10"/>
  <c r="H163" i="10" l="1"/>
  <c r="I162" i="10"/>
  <c r="I163" i="10" l="1"/>
  <c r="H164" i="10"/>
  <c r="H165" i="10" l="1"/>
  <c r="I164" i="10"/>
  <c r="H166" i="10" l="1"/>
  <c r="I165" i="10"/>
  <c r="H167" i="10" l="1"/>
  <c r="I166" i="10"/>
  <c r="H168" i="10" l="1"/>
  <c r="I167" i="10"/>
  <c r="H169" i="10" l="1"/>
  <c r="I168" i="10"/>
  <c r="H170" i="10" l="1"/>
  <c r="I169" i="10"/>
  <c r="H171" i="10" l="1"/>
  <c r="I170" i="10"/>
  <c r="I171" i="10" l="1"/>
  <c r="H172" i="10"/>
  <c r="H173" i="10" l="1"/>
  <c r="I172" i="10"/>
  <c r="H174" i="10" l="1"/>
  <c r="I173" i="10"/>
  <c r="H175" i="10" l="1"/>
  <c r="I174" i="10"/>
  <c r="I175" i="10" l="1"/>
  <c r="H176" i="10"/>
  <c r="H177" i="10" l="1"/>
  <c r="I176" i="10"/>
  <c r="H178" i="10" l="1"/>
  <c r="I177" i="10"/>
  <c r="H179" i="10" l="1"/>
  <c r="I178" i="10"/>
  <c r="I179" i="10" l="1"/>
  <c r="H180" i="10"/>
  <c r="H181" i="10" l="1"/>
  <c r="I180" i="10"/>
  <c r="H182" i="10" l="1"/>
  <c r="I181" i="10"/>
  <c r="H183" i="10" l="1"/>
  <c r="I182" i="10"/>
  <c r="I183" i="10" l="1"/>
  <c r="H184" i="10"/>
  <c r="H185" i="10" l="1"/>
  <c r="I184" i="10"/>
  <c r="I185" i="10" l="1"/>
  <c r="H186" i="10"/>
  <c r="H187" i="10" l="1"/>
  <c r="I186" i="10"/>
  <c r="H188" i="10" l="1"/>
  <c r="I187" i="10"/>
  <c r="H189" i="10" l="1"/>
  <c r="I188" i="10"/>
  <c r="H190" i="10" l="1"/>
  <c r="I189" i="10"/>
  <c r="H191" i="10" l="1"/>
  <c r="I190" i="10"/>
  <c r="I191" i="10" l="1"/>
  <c r="H192" i="10"/>
  <c r="H193" i="10" l="1"/>
  <c r="I192" i="10"/>
  <c r="H194" i="10" l="1"/>
  <c r="I193" i="10"/>
  <c r="I194" i="10" l="1"/>
  <c r="H195" i="10"/>
  <c r="I195" i="10" l="1"/>
  <c r="H196" i="10"/>
  <c r="H197" i="10" l="1"/>
  <c r="I196" i="10"/>
  <c r="H198" i="10" l="1"/>
  <c r="I197" i="10"/>
  <c r="H199" i="10" l="1"/>
  <c r="I198" i="10"/>
  <c r="I199" i="10" l="1"/>
  <c r="H200" i="10"/>
  <c r="I200" i="10" l="1"/>
  <c r="H201" i="10"/>
  <c r="I201" i="10" s="1"/>
  <c r="B5" i="10" l="1"/>
  <c r="B6" i="10"/>
  <c r="B9" i="10"/>
  <c r="B8" i="10"/>
  <c r="B11" i="10"/>
  <c r="B10" i="10"/>
  <c r="B7" i="10"/>
  <c r="C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B23" i="10" l="1"/>
  <c r="O7" i="49"/>
  <c r="O7" i="50"/>
  <c r="O8" i="50"/>
  <c r="O8" i="49"/>
  <c r="O13" i="50"/>
  <c r="O13" i="49"/>
  <c r="O14" i="50"/>
  <c r="O14" i="49"/>
  <c r="O15" i="50"/>
  <c r="O15" i="49"/>
  <c r="O16" i="50"/>
  <c r="O16" i="49"/>
  <c r="O10" i="50"/>
  <c r="O9" i="50"/>
  <c r="O9" i="49"/>
  <c r="O10" i="49"/>
  <c r="O12" i="50"/>
  <c r="O12" i="49"/>
  <c r="O11" i="49"/>
  <c r="O11" i="50"/>
  <c r="O5" i="50"/>
  <c r="O5" i="49"/>
  <c r="O6" i="50"/>
  <c r="O6" i="49"/>
  <c r="O4" i="50"/>
  <c r="O4" i="49"/>
  <c r="O3" i="49"/>
  <c r="B3" i="10"/>
  <c r="B27" i="10" s="1"/>
  <c r="O3" i="50"/>
  <c r="B1" i="49"/>
  <c r="B22" i="10" l="1"/>
  <c r="O18" i="50"/>
  <c r="O17" i="50"/>
  <c r="O17" i="49"/>
  <c r="O18" i="49"/>
  <c r="A81" i="49"/>
  <c r="C82" i="49" s="1"/>
  <c r="J3" i="51" l="1"/>
  <c r="B2" i="50" l="1"/>
  <c r="B2" i="49"/>
  <c r="C33" i="51"/>
  <c r="N2" i="50"/>
  <c r="M2" i="50"/>
  <c r="L2" i="50"/>
  <c r="K2" i="50"/>
  <c r="J2" i="50"/>
  <c r="I2" i="50"/>
  <c r="H2" i="50"/>
  <c r="G2" i="50"/>
  <c r="F2" i="50"/>
  <c r="E2" i="50"/>
  <c r="B1" i="50"/>
  <c r="J17" i="50" l="1"/>
  <c r="J19" i="50" s="1"/>
  <c r="J18" i="50"/>
  <c r="J20" i="50" s="1"/>
  <c r="J15" i="50"/>
  <c r="J14" i="50"/>
  <c r="J6" i="50"/>
  <c r="J10" i="50"/>
  <c r="J11" i="50"/>
  <c r="J9" i="50"/>
  <c r="J7" i="50"/>
  <c r="J12" i="50"/>
  <c r="J3" i="50"/>
  <c r="J5" i="50"/>
  <c r="J16" i="50"/>
  <c r="J8" i="50"/>
  <c r="J13" i="50"/>
  <c r="J4" i="50"/>
  <c r="K17" i="50"/>
  <c r="K19" i="50" s="1"/>
  <c r="K18" i="50"/>
  <c r="K20" i="50" s="1"/>
  <c r="K10" i="50"/>
  <c r="K6" i="50"/>
  <c r="K3" i="50"/>
  <c r="K5" i="50"/>
  <c r="K11" i="50"/>
  <c r="K16" i="50"/>
  <c r="K15" i="50"/>
  <c r="K14" i="50"/>
  <c r="K12" i="50"/>
  <c r="K9" i="50"/>
  <c r="K13" i="50"/>
  <c r="K8" i="50"/>
  <c r="K7" i="50"/>
  <c r="K4" i="50"/>
  <c r="L17" i="50"/>
  <c r="L19" i="50" s="1"/>
  <c r="L18" i="50"/>
  <c r="L20" i="50" s="1"/>
  <c r="L6" i="50"/>
  <c r="L5" i="50"/>
  <c r="L11" i="50"/>
  <c r="L16" i="50"/>
  <c r="L8" i="50"/>
  <c r="L4" i="50"/>
  <c r="L15" i="50"/>
  <c r="L12" i="50"/>
  <c r="L13" i="50"/>
  <c r="L9" i="50"/>
  <c r="L10" i="50"/>
  <c r="L7" i="50"/>
  <c r="L14" i="50"/>
  <c r="L3" i="50"/>
  <c r="M17" i="50"/>
  <c r="M19" i="50" s="1"/>
  <c r="M18" i="50"/>
  <c r="M20" i="50" s="1"/>
  <c r="M12" i="50"/>
  <c r="M15" i="50"/>
  <c r="M5" i="50"/>
  <c r="M6" i="50"/>
  <c r="M10" i="50"/>
  <c r="M11" i="50"/>
  <c r="M14" i="50"/>
  <c r="M13" i="50"/>
  <c r="M4" i="50"/>
  <c r="M9" i="50"/>
  <c r="M3" i="50"/>
  <c r="M16" i="50"/>
  <c r="M8" i="50"/>
  <c r="M7" i="50"/>
  <c r="N18" i="50"/>
  <c r="N20" i="50" s="1"/>
  <c r="N17" i="50"/>
  <c r="N19" i="50" s="1"/>
  <c r="N9" i="50"/>
  <c r="N10" i="50"/>
  <c r="N12" i="50"/>
  <c r="N16" i="50"/>
  <c r="N15" i="50"/>
  <c r="N4" i="50"/>
  <c r="N14" i="50"/>
  <c r="N5" i="50"/>
  <c r="N11" i="50"/>
  <c r="N3" i="50"/>
  <c r="N8" i="50"/>
  <c r="N13" i="50"/>
  <c r="N7" i="50"/>
  <c r="N6" i="50"/>
  <c r="E23" i="50"/>
  <c r="E17" i="50"/>
  <c r="E19" i="50" s="1"/>
  <c r="E18" i="50"/>
  <c r="E20" i="50" s="1"/>
  <c r="E14" i="50"/>
  <c r="E3" i="50"/>
  <c r="E7" i="50"/>
  <c r="E4" i="50"/>
  <c r="E6" i="50"/>
  <c r="E9" i="50"/>
  <c r="E16" i="50"/>
  <c r="E8" i="50"/>
  <c r="E12" i="50"/>
  <c r="E15" i="50"/>
  <c r="E5" i="50"/>
  <c r="E13" i="50"/>
  <c r="E11" i="50"/>
  <c r="E10" i="50"/>
  <c r="G18" i="50"/>
  <c r="G20" i="50" s="1"/>
  <c r="G17" i="50"/>
  <c r="G19" i="50" s="1"/>
  <c r="G6" i="50"/>
  <c r="G15" i="50"/>
  <c r="G12" i="50"/>
  <c r="G14" i="50"/>
  <c r="G3" i="50"/>
  <c r="G13" i="50"/>
  <c r="G8" i="50"/>
  <c r="G5" i="50"/>
  <c r="G7" i="50"/>
  <c r="G4" i="50"/>
  <c r="G10" i="50"/>
  <c r="G11" i="50"/>
  <c r="G16" i="50"/>
  <c r="G9" i="50"/>
  <c r="H17" i="50"/>
  <c r="H19" i="50" s="1"/>
  <c r="H18" i="50"/>
  <c r="H20" i="50" s="1"/>
  <c r="H5" i="50"/>
  <c r="H13" i="50"/>
  <c r="H15" i="50"/>
  <c r="H14" i="50"/>
  <c r="H12" i="50"/>
  <c r="H10" i="50"/>
  <c r="H8" i="50"/>
  <c r="H9" i="50"/>
  <c r="H11" i="50"/>
  <c r="H16" i="50"/>
  <c r="H4" i="50"/>
  <c r="H6" i="50"/>
  <c r="H7" i="50"/>
  <c r="H3" i="50"/>
  <c r="F18" i="50"/>
  <c r="F20" i="50" s="1"/>
  <c r="F17" i="50"/>
  <c r="F19" i="50" s="1"/>
  <c r="F10" i="50"/>
  <c r="F13" i="50"/>
  <c r="F16" i="50"/>
  <c r="F7" i="50"/>
  <c r="F12" i="50"/>
  <c r="F9" i="50"/>
  <c r="F4" i="50"/>
  <c r="F6" i="50"/>
  <c r="F14" i="50"/>
  <c r="F3" i="50"/>
  <c r="F8" i="50"/>
  <c r="F5" i="50"/>
  <c r="F15" i="50"/>
  <c r="F11" i="50"/>
  <c r="I17" i="50"/>
  <c r="I19" i="50" s="1"/>
  <c r="I18" i="50"/>
  <c r="I20" i="50" s="1"/>
  <c r="I16" i="50"/>
  <c r="I7" i="50"/>
  <c r="I15" i="50"/>
  <c r="I10" i="50"/>
  <c r="I13" i="50"/>
  <c r="I8" i="50"/>
  <c r="I12" i="50"/>
  <c r="I9" i="50"/>
  <c r="I6" i="50"/>
  <c r="I14" i="50"/>
  <c r="I4" i="50"/>
  <c r="I3" i="50"/>
  <c r="I5" i="50"/>
  <c r="I11" i="50"/>
  <c r="H23" i="50"/>
  <c r="G23" i="50"/>
  <c r="F23" i="50"/>
  <c r="M23" i="50"/>
  <c r="M25" i="50" s="1"/>
  <c r="N23" i="50"/>
  <c r="P3" i="50"/>
  <c r="L23" i="50"/>
  <c r="I23" i="50"/>
  <c r="J23" i="50"/>
  <c r="J24" i="50" s="1"/>
  <c r="K23" i="50"/>
  <c r="C76" i="49"/>
  <c r="C50" i="49"/>
  <c r="C49" i="49"/>
  <c r="C48" i="49"/>
  <c r="C47" i="49"/>
  <c r="C46" i="49"/>
  <c r="C45" i="49"/>
  <c r="C44" i="49"/>
  <c r="C43" i="49"/>
  <c r="C42" i="49"/>
  <c r="C41" i="49"/>
  <c r="M40" i="49"/>
  <c r="L40" i="49"/>
  <c r="K40" i="49"/>
  <c r="J40" i="49"/>
  <c r="I40" i="49"/>
  <c r="H40" i="49"/>
  <c r="G40" i="49"/>
  <c r="F40" i="49"/>
  <c r="E40" i="49"/>
  <c r="D40" i="49"/>
  <c r="C38" i="49"/>
  <c r="N2" i="49"/>
  <c r="M2" i="49"/>
  <c r="L2" i="49"/>
  <c r="K2" i="49"/>
  <c r="J2" i="49"/>
  <c r="I2" i="49"/>
  <c r="H2" i="49"/>
  <c r="G2" i="49"/>
  <c r="F2" i="49"/>
  <c r="E2" i="49"/>
  <c r="E3" i="49" s="1"/>
  <c r="D42" i="49" l="1"/>
  <c r="D41" i="49"/>
  <c r="D50" i="49"/>
  <c r="D43" i="49"/>
  <c r="D44" i="49"/>
  <c r="D49" i="49"/>
  <c r="D45" i="49"/>
  <c r="D47" i="49"/>
  <c r="D48" i="49"/>
  <c r="L42" i="49"/>
  <c r="L49" i="49"/>
  <c r="L43" i="49"/>
  <c r="L44" i="49"/>
  <c r="L50" i="49"/>
  <c r="L45" i="49"/>
  <c r="L47" i="49"/>
  <c r="L48" i="49"/>
  <c r="L41" i="49"/>
  <c r="E50" i="49"/>
  <c r="E41" i="49"/>
  <c r="E47" i="49"/>
  <c r="E42" i="49"/>
  <c r="E43" i="49"/>
  <c r="E44" i="49"/>
  <c r="E49" i="49"/>
  <c r="E45" i="49"/>
  <c r="E48" i="49"/>
  <c r="F49" i="49"/>
  <c r="F50" i="49"/>
  <c r="F41" i="49"/>
  <c r="F42" i="49"/>
  <c r="F45" i="49"/>
  <c r="F43" i="49"/>
  <c r="F47" i="49"/>
  <c r="F44" i="49"/>
  <c r="F48" i="49"/>
  <c r="G48" i="49"/>
  <c r="G49" i="49"/>
  <c r="G47" i="49"/>
  <c r="G50" i="49"/>
  <c r="G41" i="49"/>
  <c r="G42" i="49"/>
  <c r="G44" i="49"/>
  <c r="G43" i="49"/>
  <c r="G45" i="49"/>
  <c r="I45" i="49"/>
  <c r="I47" i="49"/>
  <c r="I48" i="49"/>
  <c r="I43" i="49"/>
  <c r="I49" i="49"/>
  <c r="I50" i="49"/>
  <c r="I41" i="49"/>
  <c r="I42" i="49"/>
  <c r="I44" i="49"/>
  <c r="J44" i="49"/>
  <c r="J41" i="49"/>
  <c r="J42" i="49"/>
  <c r="J43" i="49"/>
  <c r="J45" i="49"/>
  <c r="J47" i="49"/>
  <c r="J48" i="49"/>
  <c r="J49" i="49"/>
  <c r="J50" i="49"/>
  <c r="H47" i="49"/>
  <c r="H48" i="49"/>
  <c r="H43" i="49"/>
  <c r="H44" i="49"/>
  <c r="H49" i="49"/>
  <c r="H50" i="49"/>
  <c r="H41" i="49"/>
  <c r="H45" i="49"/>
  <c r="H42" i="49"/>
  <c r="K43" i="49"/>
  <c r="K44" i="49"/>
  <c r="K50" i="49"/>
  <c r="K45" i="49"/>
  <c r="K42" i="49"/>
  <c r="K47" i="49"/>
  <c r="K41" i="49"/>
  <c r="K48" i="49"/>
  <c r="K49" i="49"/>
  <c r="M41" i="49"/>
  <c r="M42" i="49"/>
  <c r="M47" i="49"/>
  <c r="M45" i="49"/>
  <c r="M48" i="49"/>
  <c r="M49" i="49"/>
  <c r="M43" i="49"/>
  <c r="M44" i="49"/>
  <c r="M50" i="49"/>
  <c r="E46" i="49"/>
  <c r="M46" i="49"/>
  <c r="F46" i="49"/>
  <c r="G46" i="49"/>
  <c r="D46" i="49"/>
  <c r="H46" i="49"/>
  <c r="I46" i="49"/>
  <c r="K46" i="49"/>
  <c r="J46" i="49"/>
  <c r="L46" i="49"/>
  <c r="E25" i="50"/>
  <c r="E24" i="50"/>
  <c r="G24" i="50"/>
  <c r="L25" i="50"/>
  <c r="L24" i="50"/>
  <c r="I24" i="50"/>
  <c r="K24" i="50"/>
  <c r="N24" i="50"/>
  <c r="F24" i="50"/>
  <c r="H24" i="50"/>
  <c r="G25" i="50"/>
  <c r="I25" i="50"/>
  <c r="O6" i="47"/>
  <c r="J25" i="50"/>
  <c r="M24" i="50"/>
  <c r="P6" i="47"/>
  <c r="H25" i="50"/>
  <c r="K25" i="50"/>
  <c r="N25" i="50"/>
  <c r="M6" i="47"/>
  <c r="F25" i="50"/>
  <c r="K23" i="49"/>
  <c r="K18" i="49"/>
  <c r="K20" i="49" s="1"/>
  <c r="K17" i="49"/>
  <c r="K19" i="49" s="1"/>
  <c r="K14" i="49"/>
  <c r="K15" i="49"/>
  <c r="K7" i="49"/>
  <c r="K9" i="49"/>
  <c r="K10" i="49"/>
  <c r="K4" i="49"/>
  <c r="K16" i="49"/>
  <c r="K11" i="49"/>
  <c r="K13" i="49"/>
  <c r="K12" i="49"/>
  <c r="K6" i="49"/>
  <c r="K8" i="49"/>
  <c r="K3" i="49"/>
  <c r="K5" i="49"/>
  <c r="M18" i="49"/>
  <c r="M20" i="49" s="1"/>
  <c r="M17" i="49"/>
  <c r="M19" i="49" s="1"/>
  <c r="M10" i="49"/>
  <c r="M11" i="49"/>
  <c r="M14" i="49"/>
  <c r="M6" i="49"/>
  <c r="M16" i="49"/>
  <c r="M4" i="49"/>
  <c r="M15" i="49"/>
  <c r="M7" i="49"/>
  <c r="M13" i="49"/>
  <c r="M3" i="49"/>
  <c r="M8" i="49"/>
  <c r="M9" i="49"/>
  <c r="M5" i="49"/>
  <c r="M12" i="49"/>
  <c r="L18" i="49"/>
  <c r="L20" i="49" s="1"/>
  <c r="L17" i="49"/>
  <c r="L19" i="49" s="1"/>
  <c r="L4" i="49"/>
  <c r="L5" i="49"/>
  <c r="L11" i="49"/>
  <c r="L10" i="49"/>
  <c r="L14" i="49"/>
  <c r="L16" i="49"/>
  <c r="L15" i="49"/>
  <c r="L7" i="49"/>
  <c r="L13" i="49"/>
  <c r="L12" i="49"/>
  <c r="L6" i="49"/>
  <c r="L8" i="49"/>
  <c r="L3" i="49"/>
  <c r="L9" i="49"/>
  <c r="N18" i="49"/>
  <c r="N20" i="49" s="1"/>
  <c r="N17" i="49"/>
  <c r="N19" i="49" s="1"/>
  <c r="N9" i="49"/>
  <c r="N6" i="49"/>
  <c r="N16" i="49"/>
  <c r="N15" i="49"/>
  <c r="N5" i="49"/>
  <c r="N7" i="49"/>
  <c r="N14" i="49"/>
  <c r="N13" i="49"/>
  <c r="N10" i="49"/>
  <c r="N11" i="49"/>
  <c r="N4" i="49"/>
  <c r="N8" i="49"/>
  <c r="N12" i="49"/>
  <c r="N3" i="49"/>
  <c r="F18" i="49"/>
  <c r="F20" i="49" s="1"/>
  <c r="F17" i="49"/>
  <c r="F19" i="49" s="1"/>
  <c r="F11" i="49"/>
  <c r="F16" i="49"/>
  <c r="F3" i="49"/>
  <c r="F14" i="49"/>
  <c r="F9" i="49"/>
  <c r="F12" i="49"/>
  <c r="F10" i="49"/>
  <c r="F7" i="49"/>
  <c r="F6" i="49"/>
  <c r="F13" i="49"/>
  <c r="F8" i="49"/>
  <c r="F15" i="49"/>
  <c r="F5" i="49"/>
  <c r="F4" i="49"/>
  <c r="H17" i="49"/>
  <c r="H19" i="49" s="1"/>
  <c r="H18" i="49"/>
  <c r="H20" i="49" s="1"/>
  <c r="H11" i="49"/>
  <c r="H5" i="49"/>
  <c r="H7" i="49"/>
  <c r="H4" i="49"/>
  <c r="H12" i="49"/>
  <c r="H14" i="49"/>
  <c r="H9" i="49"/>
  <c r="H15" i="49"/>
  <c r="H8" i="49"/>
  <c r="H3" i="49"/>
  <c r="H16" i="49"/>
  <c r="H6" i="49"/>
  <c r="H10" i="49"/>
  <c r="H13" i="49"/>
  <c r="G18" i="49"/>
  <c r="G20" i="49" s="1"/>
  <c r="G17" i="49"/>
  <c r="G19" i="49" s="1"/>
  <c r="G16" i="49"/>
  <c r="G14" i="49"/>
  <c r="G10" i="49"/>
  <c r="G8" i="49"/>
  <c r="G12" i="49"/>
  <c r="G7" i="49"/>
  <c r="G11" i="49"/>
  <c r="G9" i="49"/>
  <c r="G13" i="49"/>
  <c r="G15" i="49"/>
  <c r="G3" i="49"/>
  <c r="G5" i="49"/>
  <c r="G6" i="49"/>
  <c r="G4" i="49"/>
  <c r="I18" i="49"/>
  <c r="I20" i="49" s="1"/>
  <c r="I17" i="49"/>
  <c r="I19" i="49" s="1"/>
  <c r="I13" i="49"/>
  <c r="I8" i="49"/>
  <c r="I6" i="49"/>
  <c r="I3" i="49"/>
  <c r="I16" i="49"/>
  <c r="I10" i="49"/>
  <c r="I11" i="49"/>
  <c r="I12" i="49"/>
  <c r="I15" i="49"/>
  <c r="I5" i="49"/>
  <c r="I14" i="49"/>
  <c r="I9" i="49"/>
  <c r="I4" i="49"/>
  <c r="I7" i="49"/>
  <c r="E17" i="49"/>
  <c r="E19" i="49" s="1"/>
  <c r="E18" i="49"/>
  <c r="E20" i="49" s="1"/>
  <c r="E6" i="49"/>
  <c r="E14" i="49"/>
  <c r="E8" i="49"/>
  <c r="E11" i="49"/>
  <c r="E15" i="49"/>
  <c r="E5" i="49"/>
  <c r="E13" i="49"/>
  <c r="E7" i="49"/>
  <c r="E9" i="49"/>
  <c r="E10" i="49"/>
  <c r="E4" i="49"/>
  <c r="E12" i="49"/>
  <c r="E16" i="49"/>
  <c r="J18" i="49"/>
  <c r="J20" i="49" s="1"/>
  <c r="J17" i="49"/>
  <c r="J19" i="49" s="1"/>
  <c r="J14" i="49"/>
  <c r="J9" i="49"/>
  <c r="J12" i="49"/>
  <c r="J6" i="49"/>
  <c r="J8" i="49"/>
  <c r="J4" i="49"/>
  <c r="J13" i="49"/>
  <c r="J10" i="49"/>
  <c r="J16" i="49"/>
  <c r="J3" i="49"/>
  <c r="J7" i="49"/>
  <c r="J11" i="49"/>
  <c r="J15" i="49"/>
  <c r="J5" i="49"/>
  <c r="I7" i="47"/>
  <c r="K52" i="49"/>
  <c r="R6" i="47"/>
  <c r="D52" i="49"/>
  <c r="K6" i="47"/>
  <c r="L52" i="49"/>
  <c r="S6" i="47"/>
  <c r="E52" i="49"/>
  <c r="L6" i="47"/>
  <c r="M52" i="49"/>
  <c r="T6" i="47"/>
  <c r="J52" i="49"/>
  <c r="Q6" i="47"/>
  <c r="G52" i="49"/>
  <c r="N6" i="47"/>
  <c r="I15" i="47"/>
  <c r="N43" i="49"/>
  <c r="I9" i="47"/>
  <c r="I11" i="47"/>
  <c r="I12" i="47"/>
  <c r="N47" i="49"/>
  <c r="I13" i="47"/>
  <c r="N42" i="49"/>
  <c r="I8" i="47"/>
  <c r="I10" i="47"/>
  <c r="N48" i="49"/>
  <c r="I14" i="47"/>
  <c r="N50" i="49"/>
  <c r="I16" i="47"/>
  <c r="N46" i="49"/>
  <c r="I52" i="49"/>
  <c r="C61" i="49"/>
  <c r="C73" i="49" s="1"/>
  <c r="C55" i="49"/>
  <c r="C67" i="49" s="1"/>
  <c r="C57" i="49"/>
  <c r="C69" i="49" s="1"/>
  <c r="I23" i="49"/>
  <c r="F52" i="49"/>
  <c r="L23" i="49"/>
  <c r="N45" i="49"/>
  <c r="H52" i="49"/>
  <c r="C56" i="49"/>
  <c r="E23" i="49"/>
  <c r="M23" i="49"/>
  <c r="C58" i="49"/>
  <c r="F23" i="49"/>
  <c r="N23" i="49"/>
  <c r="G23" i="49"/>
  <c r="H23" i="49"/>
  <c r="N41" i="49"/>
  <c r="C60" i="49"/>
  <c r="N49" i="49"/>
  <c r="C53" i="49"/>
  <c r="C54" i="49"/>
  <c r="C62" i="49"/>
  <c r="J23" i="49"/>
  <c r="N44" i="49"/>
  <c r="C59" i="49"/>
  <c r="F60" i="49" l="1"/>
  <c r="F61" i="49"/>
  <c r="F62" i="49"/>
  <c r="F53" i="49"/>
  <c r="F56" i="49"/>
  <c r="F54" i="49"/>
  <c r="F57" i="49"/>
  <c r="F55" i="49"/>
  <c r="F59" i="49"/>
  <c r="J55" i="49"/>
  <c r="J56" i="49"/>
  <c r="J61" i="49"/>
  <c r="J53" i="49"/>
  <c r="J57" i="49"/>
  <c r="J62" i="49"/>
  <c r="J59" i="49"/>
  <c r="J54" i="49"/>
  <c r="J60" i="49"/>
  <c r="D62" i="49"/>
  <c r="D60" i="49"/>
  <c r="D54" i="49"/>
  <c r="D53" i="49"/>
  <c r="D61" i="49"/>
  <c r="D55" i="49"/>
  <c r="D56" i="49"/>
  <c r="D57" i="49"/>
  <c r="D59" i="49"/>
  <c r="H57" i="49"/>
  <c r="H56" i="49"/>
  <c r="H59" i="49"/>
  <c r="H60" i="49"/>
  <c r="H61" i="49"/>
  <c r="H54" i="49"/>
  <c r="H62" i="49"/>
  <c r="H53" i="49"/>
  <c r="H55" i="49"/>
  <c r="G59" i="49"/>
  <c r="G56" i="49"/>
  <c r="G60" i="49"/>
  <c r="G55" i="49"/>
  <c r="G61" i="49"/>
  <c r="G57" i="49"/>
  <c r="G62" i="49"/>
  <c r="G53" i="49"/>
  <c r="G54" i="49"/>
  <c r="E61" i="49"/>
  <c r="E57" i="49"/>
  <c r="E62" i="49"/>
  <c r="E53" i="49"/>
  <c r="E54" i="49"/>
  <c r="E59" i="49"/>
  <c r="E55" i="49"/>
  <c r="E60" i="49"/>
  <c r="E56" i="49"/>
  <c r="I56" i="49"/>
  <c r="I62" i="49"/>
  <c r="I57" i="49"/>
  <c r="I55" i="49"/>
  <c r="I59" i="49"/>
  <c r="I53" i="49"/>
  <c r="I54" i="49"/>
  <c r="I60" i="49"/>
  <c r="I61" i="49"/>
  <c r="L62" i="49"/>
  <c r="L53" i="49"/>
  <c r="L61" i="49"/>
  <c r="L54" i="49"/>
  <c r="L55" i="49"/>
  <c r="L59" i="49"/>
  <c r="L60" i="49"/>
  <c r="L56" i="49"/>
  <c r="L57" i="49"/>
  <c r="K54" i="49"/>
  <c r="K61" i="49"/>
  <c r="K55" i="49"/>
  <c r="K56" i="49"/>
  <c r="K57" i="49"/>
  <c r="K60" i="49"/>
  <c r="K53" i="49"/>
  <c r="K59" i="49"/>
  <c r="K62" i="49"/>
  <c r="M62" i="49"/>
  <c r="M53" i="49"/>
  <c r="M54" i="49"/>
  <c r="M60" i="49"/>
  <c r="M57" i="49"/>
  <c r="M59" i="49"/>
  <c r="M55" i="49"/>
  <c r="M56" i="49"/>
  <c r="M61" i="49"/>
  <c r="I58" i="49"/>
  <c r="J58" i="49"/>
  <c r="K58" i="49"/>
  <c r="H58" i="49"/>
  <c r="D58" i="49"/>
  <c r="L58" i="49"/>
  <c r="G58" i="49"/>
  <c r="E58" i="49"/>
  <c r="M58" i="49"/>
  <c r="F58" i="49"/>
  <c r="K24" i="49"/>
  <c r="K25" i="49"/>
  <c r="N24" i="49"/>
  <c r="L24" i="49"/>
  <c r="M24" i="49"/>
  <c r="N25" i="49"/>
  <c r="L25" i="49"/>
  <c r="M25" i="49"/>
  <c r="J24" i="49"/>
  <c r="E25" i="49"/>
  <c r="I24" i="49"/>
  <c r="G24" i="49"/>
  <c r="H25" i="49"/>
  <c r="F24" i="49"/>
  <c r="J25" i="49"/>
  <c r="E24" i="49"/>
  <c r="I25" i="49"/>
  <c r="G25" i="49"/>
  <c r="H24" i="49"/>
  <c r="F25" i="49"/>
  <c r="M26" i="50"/>
  <c r="D64" i="49"/>
  <c r="J64" i="49"/>
  <c r="E64" i="49"/>
  <c r="H64" i="49"/>
  <c r="I64" i="49"/>
  <c r="L64" i="49"/>
  <c r="F64" i="49"/>
  <c r="M64" i="49"/>
  <c r="K64" i="49"/>
  <c r="G64" i="49"/>
  <c r="E26" i="50"/>
  <c r="H26" i="50"/>
  <c r="G26" i="50"/>
  <c r="N26" i="50"/>
  <c r="F26" i="50"/>
  <c r="I26" i="50"/>
  <c r="J26" i="50"/>
  <c r="L26" i="50"/>
  <c r="K26" i="50"/>
  <c r="N61" i="49"/>
  <c r="N57" i="49"/>
  <c r="N55" i="49"/>
  <c r="N54" i="49"/>
  <c r="C66" i="49"/>
  <c r="C74" i="49"/>
  <c r="N62" i="49"/>
  <c r="N53" i="49"/>
  <c r="C65" i="49"/>
  <c r="C68" i="49"/>
  <c r="N56" i="49"/>
  <c r="N59" i="49"/>
  <c r="C71" i="49"/>
  <c r="C72" i="49"/>
  <c r="N60" i="49"/>
  <c r="C70" i="49"/>
  <c r="N58" i="49"/>
  <c r="E69" i="49" l="1"/>
  <c r="E73" i="49"/>
  <c r="E66" i="49"/>
  <c r="E70" i="49"/>
  <c r="E74" i="49"/>
  <c r="E67" i="49"/>
  <c r="E71" i="49"/>
  <c r="E65" i="49"/>
  <c r="E68" i="49"/>
  <c r="E72" i="49"/>
  <c r="M69" i="49"/>
  <c r="M73" i="49"/>
  <c r="M72" i="49"/>
  <c r="M66" i="49"/>
  <c r="M70" i="49"/>
  <c r="M74" i="49"/>
  <c r="M65" i="49"/>
  <c r="M67" i="49"/>
  <c r="M71" i="49"/>
  <c r="M68" i="49"/>
  <c r="I67" i="49"/>
  <c r="I71" i="49"/>
  <c r="I65" i="49"/>
  <c r="I68" i="49"/>
  <c r="I72" i="49"/>
  <c r="I73" i="49"/>
  <c r="I74" i="49"/>
  <c r="I69" i="49"/>
  <c r="I66" i="49"/>
  <c r="I70" i="49"/>
  <c r="J67" i="49"/>
  <c r="J71" i="49"/>
  <c r="J65" i="49"/>
  <c r="J69" i="49"/>
  <c r="J74" i="49"/>
  <c r="J68" i="49"/>
  <c r="J72" i="49"/>
  <c r="J66" i="49"/>
  <c r="J70" i="49"/>
  <c r="J73" i="49"/>
  <c r="G68" i="49"/>
  <c r="G72" i="49"/>
  <c r="G74" i="49"/>
  <c r="G65" i="49"/>
  <c r="G69" i="49"/>
  <c r="G73" i="49"/>
  <c r="G71" i="49"/>
  <c r="G66" i="49"/>
  <c r="G70" i="49"/>
  <c r="G67" i="49"/>
  <c r="F67" i="49"/>
  <c r="F68" i="49"/>
  <c r="F69" i="49"/>
  <c r="F73" i="49"/>
  <c r="F74" i="49"/>
  <c r="F65" i="49"/>
  <c r="F66" i="49"/>
  <c r="F70" i="49"/>
  <c r="F71" i="49"/>
  <c r="F72" i="49"/>
  <c r="H70" i="49"/>
  <c r="H68" i="49"/>
  <c r="H72" i="49"/>
  <c r="H69" i="49"/>
  <c r="H73" i="49"/>
  <c r="H74" i="49"/>
  <c r="H65" i="49"/>
  <c r="H67" i="49"/>
  <c r="H66" i="49"/>
  <c r="H71" i="49"/>
  <c r="L65" i="49"/>
  <c r="L72" i="49"/>
  <c r="L66" i="49"/>
  <c r="L70" i="49"/>
  <c r="L74" i="49"/>
  <c r="L69" i="49"/>
  <c r="L73" i="49"/>
  <c r="L67" i="49"/>
  <c r="L71" i="49"/>
  <c r="L68" i="49"/>
  <c r="K66" i="49"/>
  <c r="K70" i="49"/>
  <c r="K74" i="49"/>
  <c r="K67" i="49"/>
  <c r="K71" i="49"/>
  <c r="K65" i="49"/>
  <c r="K68" i="49"/>
  <c r="K72" i="49"/>
  <c r="K73" i="49"/>
  <c r="K69" i="49"/>
  <c r="D73" i="49"/>
  <c r="D66" i="49"/>
  <c r="D70" i="49"/>
  <c r="D74" i="49"/>
  <c r="D68" i="49"/>
  <c r="D72" i="49"/>
  <c r="D69" i="49"/>
  <c r="D67" i="49"/>
  <c r="D71" i="49"/>
  <c r="D65" i="49"/>
  <c r="E81" i="49"/>
  <c r="M81" i="49"/>
  <c r="I81" i="49"/>
  <c r="G81" i="49"/>
  <c r="J81" i="49"/>
  <c r="F81" i="49"/>
  <c r="L81" i="49"/>
  <c r="H81" i="49"/>
  <c r="K81" i="49"/>
  <c r="K26" i="49"/>
  <c r="D81" i="49"/>
  <c r="K30" i="50"/>
  <c r="M30" i="50"/>
  <c r="F27" i="50"/>
  <c r="L27" i="50"/>
  <c r="J30" i="50"/>
  <c r="G30" i="50"/>
  <c r="I30" i="50"/>
  <c r="H30" i="50"/>
  <c r="J27" i="50"/>
  <c r="N30" i="50"/>
  <c r="E27" i="50"/>
  <c r="M27" i="50"/>
  <c r="H27" i="50"/>
  <c r="I27" i="50"/>
  <c r="L30" i="50"/>
  <c r="E30" i="50"/>
  <c r="E29" i="50" s="1"/>
  <c r="G27" i="50"/>
  <c r="F30" i="50"/>
  <c r="N27" i="50"/>
  <c r="K27" i="50"/>
  <c r="F26" i="49"/>
  <c r="L26" i="49"/>
  <c r="E26" i="49"/>
  <c r="I26" i="49"/>
  <c r="M26" i="49"/>
  <c r="N26" i="49"/>
  <c r="J26" i="49"/>
  <c r="H26" i="49"/>
  <c r="I82" i="49" l="1"/>
  <c r="M82" i="49"/>
  <c r="K82" i="49"/>
  <c r="E82" i="49"/>
  <c r="J82" i="49"/>
  <c r="G82" i="49"/>
  <c r="H82" i="49"/>
  <c r="L82" i="49"/>
  <c r="D82" i="49"/>
  <c r="F82" i="49"/>
  <c r="K7" i="47"/>
  <c r="O74" i="49"/>
  <c r="I29" i="50"/>
  <c r="L29" i="50"/>
  <c r="F29" i="50"/>
  <c r="J31" i="50"/>
  <c r="G31" i="50"/>
  <c r="N31" i="50"/>
  <c r="M31" i="50"/>
  <c r="K31" i="50"/>
  <c r="H29" i="50"/>
  <c r="I31" i="50"/>
  <c r="F31" i="50"/>
  <c r="J29" i="50"/>
  <c r="N29" i="50"/>
  <c r="H31" i="50"/>
  <c r="K29" i="50"/>
  <c r="M29" i="50"/>
  <c r="G29" i="50"/>
  <c r="E31" i="50"/>
  <c r="L31" i="50"/>
  <c r="S9" i="47"/>
  <c r="T10" i="47"/>
  <c r="O9" i="47"/>
  <c r="O11" i="47"/>
  <c r="N14" i="47"/>
  <c r="Q13" i="47"/>
  <c r="M9" i="47"/>
  <c r="R7" i="47"/>
  <c r="R8" i="47"/>
  <c r="P12" i="47"/>
  <c r="L16" i="47"/>
  <c r="Q11" i="47"/>
  <c r="S16" i="47"/>
  <c r="T9" i="47"/>
  <c r="O16" i="47"/>
  <c r="N11" i="47"/>
  <c r="N13" i="47"/>
  <c r="Q12" i="47"/>
  <c r="M16" i="47"/>
  <c r="R14" i="47"/>
  <c r="P9" i="47"/>
  <c r="P11" i="47"/>
  <c r="L8" i="47"/>
  <c r="N12" i="47"/>
  <c r="P16" i="47"/>
  <c r="S15" i="47"/>
  <c r="T8" i="47"/>
  <c r="O15" i="47"/>
  <c r="N9" i="47"/>
  <c r="Q16" i="47"/>
  <c r="Q10" i="47"/>
  <c r="M15" i="47"/>
  <c r="R12" i="47"/>
  <c r="P8" i="47"/>
  <c r="L13" i="47"/>
  <c r="L7" i="47"/>
  <c r="N10" i="47"/>
  <c r="P10" i="47"/>
  <c r="S13" i="47"/>
  <c r="S7" i="47"/>
  <c r="T15" i="47"/>
  <c r="O7" i="47"/>
  <c r="N16" i="47"/>
  <c r="Q8" i="47"/>
  <c r="Q9" i="47"/>
  <c r="M7" i="47"/>
  <c r="R11" i="47"/>
  <c r="P15" i="47"/>
  <c r="L12" i="47"/>
  <c r="L14" i="47"/>
  <c r="T16" i="47"/>
  <c r="R13" i="47"/>
  <c r="S14" i="47"/>
  <c r="S12" i="47"/>
  <c r="T13" i="47"/>
  <c r="T7" i="47"/>
  <c r="O14" i="47"/>
  <c r="N8" i="47"/>
  <c r="Q15" i="47"/>
  <c r="M12" i="47"/>
  <c r="M14" i="47"/>
  <c r="R10" i="47"/>
  <c r="P7" i="47"/>
  <c r="L11" i="47"/>
  <c r="O8" i="47"/>
  <c r="L15" i="47"/>
  <c r="S11" i="47"/>
  <c r="T12" i="47"/>
  <c r="T14" i="47"/>
  <c r="O13" i="47"/>
  <c r="N15" i="47"/>
  <c r="Q7" i="47"/>
  <c r="M11" i="47"/>
  <c r="M13" i="47"/>
  <c r="R9" i="47"/>
  <c r="P14" i="47"/>
  <c r="L10" i="47"/>
  <c r="S8" i="47"/>
  <c r="M8" i="47"/>
  <c r="S10" i="47"/>
  <c r="T11" i="47"/>
  <c r="O10" i="47"/>
  <c r="O12" i="47"/>
  <c r="N7" i="47"/>
  <c r="Q14" i="47"/>
  <c r="M10" i="47"/>
  <c r="R15" i="47"/>
  <c r="R16" i="47"/>
  <c r="P13" i="47"/>
  <c r="L9" i="47"/>
  <c r="O65" i="49"/>
  <c r="L83" i="49" l="1"/>
  <c r="H83" i="49"/>
  <c r="J83" i="49"/>
  <c r="M83" i="49"/>
  <c r="E83" i="49"/>
  <c r="G83" i="49"/>
  <c r="D83" i="49"/>
  <c r="D85" i="49"/>
  <c r="D86" i="49" s="1"/>
  <c r="D87" i="49" s="1"/>
  <c r="I83" i="49"/>
  <c r="K83" i="49"/>
  <c r="E85" i="49"/>
  <c r="F83" i="49"/>
  <c r="K8" i="47"/>
  <c r="O66" i="49"/>
  <c r="O67" i="49"/>
  <c r="O71" i="49"/>
  <c r="K9" i="47"/>
  <c r="K10" i="47"/>
  <c r="K12" i="47"/>
  <c r="K15" i="47"/>
  <c r="O68" i="49"/>
  <c r="O73" i="49"/>
  <c r="K13" i="47"/>
  <c r="O72" i="49"/>
  <c r="K16" i="47"/>
  <c r="O70" i="49"/>
  <c r="O69" i="49"/>
  <c r="K11" i="47"/>
  <c r="K14" i="47"/>
  <c r="I33" i="51"/>
  <c r="J33" i="50"/>
  <c r="I35" i="51" s="1"/>
  <c r="J32" i="50"/>
  <c r="I34" i="51" s="1"/>
  <c r="D33" i="51"/>
  <c r="E33" i="50"/>
  <c r="D35" i="51" s="1"/>
  <c r="E32" i="50"/>
  <c r="D34" i="51" s="1"/>
  <c r="M33" i="50"/>
  <c r="L35" i="51" s="1"/>
  <c r="M32" i="50"/>
  <c r="L34" i="51" s="1"/>
  <c r="K33" i="50"/>
  <c r="J35" i="51" s="1"/>
  <c r="K32" i="50"/>
  <c r="J34" i="51" s="1"/>
  <c r="L33" i="50"/>
  <c r="K35" i="51" s="1"/>
  <c r="L32" i="50"/>
  <c r="K34" i="51" s="1"/>
  <c r="N32" i="50"/>
  <c r="M34" i="51" s="1"/>
  <c r="N33" i="50"/>
  <c r="M35" i="51" s="1"/>
  <c r="F33" i="51"/>
  <c r="G32" i="50"/>
  <c r="F34" i="51" s="1"/>
  <c r="G33" i="50"/>
  <c r="F35" i="51" s="1"/>
  <c r="H32" i="50"/>
  <c r="G34" i="51" s="1"/>
  <c r="H33" i="50"/>
  <c r="G35" i="51" s="1"/>
  <c r="I35" i="50"/>
  <c r="H37" i="51" s="1"/>
  <c r="I33" i="50"/>
  <c r="H35" i="51" s="1"/>
  <c r="I32" i="50"/>
  <c r="H34" i="51" s="1"/>
  <c r="E33" i="51"/>
  <c r="F33" i="50"/>
  <c r="E35" i="51" s="1"/>
  <c r="F32" i="50"/>
  <c r="E34" i="51" s="1"/>
  <c r="G85" i="49"/>
  <c r="J85" i="49"/>
  <c r="F85" i="49"/>
  <c r="K85" i="49"/>
  <c r="L85" i="49"/>
  <c r="M85" i="49"/>
  <c r="H85" i="49"/>
  <c r="I85" i="49"/>
  <c r="F35" i="50"/>
  <c r="E37" i="51" s="1"/>
  <c r="L33" i="51"/>
  <c r="J33" i="51"/>
  <c r="K33" i="51"/>
  <c r="M33" i="51"/>
  <c r="H35" i="50"/>
  <c r="G37" i="51" s="1"/>
  <c r="G33" i="51"/>
  <c r="H33" i="51"/>
  <c r="K35" i="50"/>
  <c r="J37" i="51" s="1"/>
  <c r="M35" i="50"/>
  <c r="L37" i="51" s="1"/>
  <c r="N35" i="50"/>
  <c r="M37" i="51" s="1"/>
  <c r="L35" i="50"/>
  <c r="K37" i="51" s="1"/>
  <c r="J35" i="50"/>
  <c r="I37" i="51" s="1"/>
  <c r="G35" i="50"/>
  <c r="F37" i="51" s="1"/>
  <c r="E35" i="50"/>
  <c r="D37" i="51" s="1"/>
  <c r="F86" i="49" l="1"/>
  <c r="F87" i="49" s="1"/>
  <c r="E86" i="49"/>
  <c r="E87" i="49" s="1"/>
  <c r="N34" i="51"/>
  <c r="N35" i="51"/>
  <c r="G86" i="49"/>
  <c r="G87" i="49" s="1"/>
  <c r="H86" i="49"/>
  <c r="H87" i="49" s="1"/>
  <c r="K86" i="49"/>
  <c r="K87" i="49" s="1"/>
  <c r="L86" i="49"/>
  <c r="L87" i="49" s="1"/>
  <c r="M86" i="49"/>
  <c r="M87" i="49" s="1"/>
  <c r="J86" i="49"/>
  <c r="J87" i="49" s="1"/>
  <c r="I86" i="49"/>
  <c r="I87" i="49" s="1"/>
  <c r="L34" i="50"/>
  <c r="K36" i="51" s="1"/>
  <c r="F34" i="50"/>
  <c r="E36" i="51" s="1"/>
  <c r="I34" i="50"/>
  <c r="H36" i="51" s="1"/>
  <c r="N34" i="50"/>
  <c r="M36" i="51" s="1"/>
  <c r="H34" i="50"/>
  <c r="G36" i="51" s="1"/>
  <c r="M34" i="50"/>
  <c r="L36" i="51" s="1"/>
  <c r="K34" i="50"/>
  <c r="J36" i="51" s="1"/>
  <c r="E34" i="50"/>
  <c r="D36" i="51" s="1"/>
  <c r="J36" i="50"/>
  <c r="I38" i="51" s="1"/>
  <c r="J34" i="50"/>
  <c r="I36" i="51" s="1"/>
  <c r="G34" i="50"/>
  <c r="F36" i="51" s="1"/>
  <c r="N36" i="50"/>
  <c r="M38" i="51" s="1"/>
  <c r="M36" i="50"/>
  <c r="L38" i="51" s="1"/>
  <c r="H36" i="50"/>
  <c r="G38" i="51" s="1"/>
  <c r="F36" i="50"/>
  <c r="E38" i="51" s="1"/>
  <c r="G36" i="50"/>
  <c r="F38" i="51" s="1"/>
  <c r="E36" i="50"/>
  <c r="D38" i="51" s="1"/>
  <c r="I36" i="50"/>
  <c r="H38" i="51" s="1"/>
  <c r="L36" i="50"/>
  <c r="K38" i="51" s="1"/>
  <c r="K36" i="50"/>
  <c r="J38" i="51" s="1"/>
  <c r="N36" i="51" l="1"/>
  <c r="D88" i="49"/>
  <c r="D89" i="49" s="1"/>
  <c r="J33" i="47"/>
  <c r="F33" i="47"/>
  <c r="D33" i="47"/>
  <c r="I88" i="49"/>
  <c r="J88" i="49"/>
  <c r="F88" i="49"/>
  <c r="I33" i="47"/>
  <c r="L33" i="47"/>
  <c r="L88" i="49"/>
  <c r="H88" i="49"/>
  <c r="H33" i="47"/>
  <c r="G88" i="49"/>
  <c r="G33" i="47"/>
  <c r="E33" i="47"/>
  <c r="E88" i="49"/>
  <c r="K33" i="47"/>
  <c r="K88" i="49"/>
  <c r="M33" i="47"/>
  <c r="M88" i="49"/>
  <c r="H34" i="47" l="1"/>
  <c r="E34" i="47"/>
  <c r="H35" i="47"/>
  <c r="F34" i="47"/>
  <c r="L34" i="47"/>
  <c r="J34" i="47"/>
  <c r="F35" i="47"/>
  <c r="J35" i="47"/>
  <c r="M35" i="47"/>
  <c r="L35" i="47"/>
  <c r="D34" i="47"/>
  <c r="K35" i="47"/>
  <c r="I35" i="47"/>
  <c r="E35" i="47"/>
  <c r="M34" i="47"/>
  <c r="G34" i="47"/>
  <c r="K34" i="47"/>
  <c r="G35" i="47"/>
  <c r="I34" i="47"/>
  <c r="D35" i="47"/>
  <c r="F89" i="49"/>
  <c r="M89" i="49"/>
  <c r="L89" i="49"/>
  <c r="K89" i="49"/>
  <c r="G89" i="49"/>
  <c r="J89" i="49"/>
  <c r="H89" i="49"/>
  <c r="I89" i="49"/>
  <c r="E89" i="49"/>
  <c r="N34" i="47" l="1"/>
  <c r="J36" i="47"/>
  <c r="M36" i="47"/>
  <c r="G36" i="47"/>
  <c r="F36" i="47"/>
  <c r="D36" i="47"/>
  <c r="K36" i="47"/>
  <c r="L36" i="47"/>
  <c r="E36" i="47"/>
  <c r="I36" i="47"/>
  <c r="H36" i="47"/>
  <c r="H7" i="47"/>
  <c r="K5" i="47"/>
  <c r="F1" i="5" l="1"/>
  <c r="G26" i="49" l="1"/>
  <c r="E27" i="49" s="1"/>
  <c r="I30" i="49" l="1"/>
  <c r="N27" i="49"/>
  <c r="J30" i="49"/>
  <c r="K27" i="49"/>
  <c r="E30" i="49"/>
  <c r="E31" i="49" s="1"/>
  <c r="G30" i="49"/>
  <c r="M30" i="49"/>
  <c r="H27" i="49"/>
  <c r="M27" i="49"/>
  <c r="J27" i="49"/>
  <c r="F27" i="49"/>
  <c r="L27" i="49"/>
  <c r="H30" i="49"/>
  <c r="H31" i="49" s="1"/>
  <c r="K30" i="49"/>
  <c r="N30" i="49"/>
  <c r="L30" i="49"/>
  <c r="G27" i="49"/>
  <c r="F30" i="49"/>
  <c r="F31" i="49" s="1"/>
  <c r="I27" i="49"/>
  <c r="B4" i="5"/>
  <c r="B5" i="5" s="1"/>
  <c r="N31" i="49" l="1"/>
  <c r="K31" i="49"/>
  <c r="G31" i="49"/>
  <c r="J31" i="49"/>
  <c r="I31" i="49"/>
  <c r="L31" i="49"/>
  <c r="M31" i="49"/>
  <c r="H35" i="49"/>
  <c r="G37" i="46" s="1"/>
  <c r="H33" i="49"/>
  <c r="G35" i="46" s="1"/>
  <c r="H32" i="49"/>
  <c r="G34" i="46" s="1"/>
  <c r="G33" i="46"/>
  <c r="B6" i="5"/>
  <c r="B7" i="5" s="1"/>
  <c r="B8" i="5" s="1"/>
  <c r="B9" i="5" s="1"/>
  <c r="B10" i="5" s="1"/>
  <c r="B11" i="5" s="1"/>
  <c r="B12" i="5" s="1"/>
  <c r="B13" i="5" s="1"/>
  <c r="B14" i="5" s="1"/>
  <c r="B15" i="5" s="1"/>
  <c r="B16" i="5" s="1"/>
  <c r="G1" i="5"/>
  <c r="L35" i="49" l="1"/>
  <c r="K37" i="46" s="1"/>
  <c r="L32" i="49"/>
  <c r="K34" i="46" s="1"/>
  <c r="L33" i="49"/>
  <c r="K35" i="46" s="1"/>
  <c r="H33" i="46"/>
  <c r="I32" i="49"/>
  <c r="H34" i="46" s="1"/>
  <c r="I33" i="49"/>
  <c r="H35" i="46" s="1"/>
  <c r="N33" i="49"/>
  <c r="M35" i="46" s="1"/>
  <c r="N32" i="49"/>
  <c r="M34" i="46" s="1"/>
  <c r="E33" i="49"/>
  <c r="D35" i="46" s="1"/>
  <c r="E32" i="49"/>
  <c r="D34" i="46" s="1"/>
  <c r="M33" i="49"/>
  <c r="L35" i="46" s="1"/>
  <c r="M32" i="49"/>
  <c r="L34" i="46" s="1"/>
  <c r="F33" i="49"/>
  <c r="E35" i="46" s="1"/>
  <c r="F32" i="49"/>
  <c r="E34" i="46" s="1"/>
  <c r="J35" i="49"/>
  <c r="I37" i="46" s="1"/>
  <c r="J32" i="49"/>
  <c r="I34" i="46" s="1"/>
  <c r="J33" i="49"/>
  <c r="I35" i="46" s="1"/>
  <c r="G33" i="49"/>
  <c r="F35" i="46" s="1"/>
  <c r="G32" i="49"/>
  <c r="F34" i="46" s="1"/>
  <c r="K32" i="49"/>
  <c r="J34" i="46" s="1"/>
  <c r="K33" i="49"/>
  <c r="J35" i="46" s="1"/>
  <c r="N35" i="49"/>
  <c r="M37" i="46" s="1"/>
  <c r="M33" i="46"/>
  <c r="I35" i="49"/>
  <c r="H37" i="46" s="1"/>
  <c r="M35" i="49"/>
  <c r="L37" i="46" s="1"/>
  <c r="L33" i="46"/>
  <c r="K33" i="46"/>
  <c r="I33" i="46"/>
  <c r="K35" i="49"/>
  <c r="J37" i="46" s="1"/>
  <c r="J33" i="46"/>
  <c r="G35" i="49"/>
  <c r="F37" i="46" s="1"/>
  <c r="F33" i="46"/>
  <c r="F35" i="49"/>
  <c r="E37" i="46" s="1"/>
  <c r="E33" i="46"/>
  <c r="D33" i="46"/>
  <c r="E35" i="49"/>
  <c r="H34" i="49"/>
  <c r="G36" i="46" s="1"/>
  <c r="K36" i="49" l="1"/>
  <c r="J38" i="46" s="1"/>
  <c r="K34" i="49"/>
  <c r="J36" i="46" s="1"/>
  <c r="N34" i="49"/>
  <c r="M36" i="46" s="1"/>
  <c r="I34" i="49"/>
  <c r="H36" i="46" s="1"/>
  <c r="M34" i="49"/>
  <c r="L36" i="46" s="1"/>
  <c r="J34" i="49"/>
  <c r="I36" i="46" s="1"/>
  <c r="N34" i="46"/>
  <c r="N35" i="46"/>
  <c r="E34" i="49"/>
  <c r="D36" i="46" s="1"/>
  <c r="G34" i="49"/>
  <c r="F36" i="46" s="1"/>
  <c r="L34" i="49"/>
  <c r="K36" i="46" s="1"/>
  <c r="F36" i="49"/>
  <c r="E38" i="46" s="1"/>
  <c r="F34" i="49"/>
  <c r="E36" i="46" s="1"/>
  <c r="J36" i="49"/>
  <c r="I38" i="46" s="1"/>
  <c r="N36" i="49"/>
  <c r="M38" i="46" s="1"/>
  <c r="E36" i="49"/>
  <c r="D38" i="46" s="1"/>
  <c r="D37" i="46"/>
  <c r="L36" i="49"/>
  <c r="K38" i="46" s="1"/>
  <c r="G36" i="49"/>
  <c r="F38" i="46" s="1"/>
  <c r="M36" i="49"/>
  <c r="L38" i="46" s="1"/>
  <c r="I36" i="49"/>
  <c r="H38" i="46" s="1"/>
  <c r="H36" i="49"/>
  <c r="G38" i="46" s="1"/>
  <c r="O50" i="49"/>
  <c r="O42" i="49"/>
  <c r="O43" i="49"/>
  <c r="O47" i="49"/>
  <c r="O46" i="49"/>
  <c r="O48" i="49"/>
  <c r="O41" i="49"/>
  <c r="O44" i="49"/>
  <c r="O45" i="49"/>
  <c r="O49" i="49"/>
  <c r="C33" i="46"/>
  <c r="N36" i="46" l="1"/>
  <c r="O59" i="49"/>
  <c r="O55" i="49"/>
  <c r="O61" i="49"/>
  <c r="O57" i="49"/>
  <c r="O58" i="49"/>
  <c r="B268" i="5"/>
  <c r="B404" i="5"/>
  <c r="B284" i="5"/>
  <c r="B420" i="5"/>
  <c r="B300" i="5"/>
  <c r="B372" i="5"/>
  <c r="B301" i="5"/>
  <c r="B397" i="5"/>
  <c r="B493" i="5"/>
  <c r="B222" i="5"/>
  <c r="B318" i="5"/>
  <c r="B478" i="5"/>
  <c r="B271" i="5"/>
  <c r="B367" i="5"/>
  <c r="B463" i="5"/>
  <c r="B224" i="5"/>
  <c r="B320" i="5"/>
  <c r="B416" i="5"/>
  <c r="B241" i="5"/>
  <c r="B337" i="5"/>
  <c r="B401" i="5"/>
  <c r="B497" i="5"/>
  <c r="B266" i="5"/>
  <c r="B362" i="5"/>
  <c r="B458" i="5"/>
  <c r="B227" i="5"/>
  <c r="B323" i="5"/>
  <c r="B419" i="5"/>
  <c r="B483" i="5"/>
  <c r="B260" i="5"/>
  <c r="B324" i="5"/>
  <c r="B452" i="5"/>
  <c r="B388" i="5"/>
  <c r="B332" i="5"/>
  <c r="B468" i="5"/>
  <c r="B348" i="5"/>
  <c r="B228" i="5"/>
  <c r="B484" i="5"/>
  <c r="B364" i="5"/>
  <c r="B436" i="5"/>
  <c r="B245" i="5"/>
  <c r="B277" i="5"/>
  <c r="B309" i="5"/>
  <c r="B341" i="5"/>
  <c r="B373" i="5"/>
  <c r="B405" i="5"/>
  <c r="B437" i="5"/>
  <c r="B469" i="5"/>
  <c r="B501" i="5"/>
  <c r="B230" i="5"/>
  <c r="B262" i="5"/>
  <c r="B294" i="5"/>
  <c r="B326" i="5"/>
  <c r="B358" i="5"/>
  <c r="B390" i="5"/>
  <c r="B422" i="5"/>
  <c r="B454" i="5"/>
  <c r="B486" i="5"/>
  <c r="B247" i="5"/>
  <c r="B279" i="5"/>
  <c r="B311" i="5"/>
  <c r="B343" i="5"/>
  <c r="B375" i="5"/>
  <c r="B407" i="5"/>
  <c r="B439" i="5"/>
  <c r="B471" i="5"/>
  <c r="B232" i="5"/>
  <c r="B264" i="5"/>
  <c r="B296" i="5"/>
  <c r="B328" i="5"/>
  <c r="B360" i="5"/>
  <c r="B392" i="5"/>
  <c r="B424" i="5"/>
  <c r="B456" i="5"/>
  <c r="B488" i="5"/>
  <c r="B217" i="5"/>
  <c r="B249" i="5"/>
  <c r="B281" i="5"/>
  <c r="B313" i="5"/>
  <c r="B345" i="5"/>
  <c r="B377" i="5"/>
  <c r="B409" i="5"/>
  <c r="B441" i="5"/>
  <c r="B473" i="5"/>
  <c r="B242" i="5"/>
  <c r="B274" i="5"/>
  <c r="B306" i="5"/>
  <c r="B338" i="5"/>
  <c r="B370" i="5"/>
  <c r="B402" i="5"/>
  <c r="B434" i="5"/>
  <c r="B466" i="5"/>
  <c r="B498" i="5"/>
  <c r="B235" i="5"/>
  <c r="B267" i="5"/>
  <c r="B299" i="5"/>
  <c r="B331" i="5"/>
  <c r="B363" i="5"/>
  <c r="B395" i="5"/>
  <c r="B427" i="5"/>
  <c r="B459" i="5"/>
  <c r="B491" i="5"/>
  <c r="B269" i="5"/>
  <c r="B365" i="5"/>
  <c r="B461" i="5"/>
  <c r="B254" i="5"/>
  <c r="B350" i="5"/>
  <c r="B414" i="5"/>
  <c r="B303" i="5"/>
  <c r="B399" i="5"/>
  <c r="B495" i="5"/>
  <c r="B256" i="5"/>
  <c r="B352" i="5"/>
  <c r="B448" i="5"/>
  <c r="B305" i="5"/>
  <c r="B465" i="5"/>
  <c r="B298" i="5"/>
  <c r="B426" i="5"/>
  <c r="B259" i="5"/>
  <c r="B276" i="5"/>
  <c r="B412" i="5"/>
  <c r="B292" i="5"/>
  <c r="B428" i="5"/>
  <c r="B244" i="5"/>
  <c r="B500" i="5"/>
  <c r="B221" i="5"/>
  <c r="B253" i="5"/>
  <c r="B285" i="5"/>
  <c r="B317" i="5"/>
  <c r="B349" i="5"/>
  <c r="B381" i="5"/>
  <c r="B413" i="5"/>
  <c r="B445" i="5"/>
  <c r="B477" i="5"/>
  <c r="B238" i="5"/>
  <c r="B270" i="5"/>
  <c r="B302" i="5"/>
  <c r="B334" i="5"/>
  <c r="B366" i="5"/>
  <c r="B398" i="5"/>
  <c r="B430" i="5"/>
  <c r="B462" i="5"/>
  <c r="B494" i="5"/>
  <c r="B223" i="5"/>
  <c r="B255" i="5"/>
  <c r="B287" i="5"/>
  <c r="B319" i="5"/>
  <c r="B351" i="5"/>
  <c r="B383" i="5"/>
  <c r="B415" i="5"/>
  <c r="B447" i="5"/>
  <c r="B479" i="5"/>
  <c r="B240" i="5"/>
  <c r="B272" i="5"/>
  <c r="B304" i="5"/>
  <c r="B336" i="5"/>
  <c r="B368" i="5"/>
  <c r="B400" i="5"/>
  <c r="B432" i="5"/>
  <c r="B464" i="5"/>
  <c r="B496" i="5"/>
  <c r="B225" i="5"/>
  <c r="B257" i="5"/>
  <c r="B289" i="5"/>
  <c r="B321" i="5"/>
  <c r="B353" i="5"/>
  <c r="B385" i="5"/>
  <c r="B417" i="5"/>
  <c r="B449" i="5"/>
  <c r="B481" i="5"/>
  <c r="B218" i="5"/>
  <c r="B250" i="5"/>
  <c r="B282" i="5"/>
  <c r="B314" i="5"/>
  <c r="B346" i="5"/>
  <c r="B378" i="5"/>
  <c r="B410" i="5"/>
  <c r="B442" i="5"/>
  <c r="B474" i="5"/>
  <c r="B243" i="5"/>
  <c r="B275" i="5"/>
  <c r="B307" i="5"/>
  <c r="B339" i="5"/>
  <c r="B371" i="5"/>
  <c r="B403" i="5"/>
  <c r="B435" i="5"/>
  <c r="B467" i="5"/>
  <c r="B499" i="5"/>
  <c r="B237" i="5"/>
  <c r="B333" i="5"/>
  <c r="B429" i="5"/>
  <c r="B286" i="5"/>
  <c r="B382" i="5"/>
  <c r="B446" i="5"/>
  <c r="B239" i="5"/>
  <c r="B335" i="5"/>
  <c r="B431" i="5"/>
  <c r="B288" i="5"/>
  <c r="B384" i="5"/>
  <c r="B480" i="5"/>
  <c r="B273" i="5"/>
  <c r="B369" i="5"/>
  <c r="B433" i="5"/>
  <c r="B234" i="5"/>
  <c r="B330" i="5"/>
  <c r="B394" i="5"/>
  <c r="B490" i="5"/>
  <c r="B291" i="5"/>
  <c r="B355" i="5"/>
  <c r="B387" i="5"/>
  <c r="B451" i="5"/>
  <c r="B396" i="5"/>
  <c r="B252" i="5"/>
  <c r="B316" i="5"/>
  <c r="B444" i="5"/>
  <c r="B380" i="5"/>
  <c r="B460" i="5"/>
  <c r="B340" i="5"/>
  <c r="B220" i="5"/>
  <c r="B476" i="5"/>
  <c r="B356" i="5"/>
  <c r="B236" i="5"/>
  <c r="B492" i="5"/>
  <c r="B308" i="5"/>
  <c r="B229" i="5"/>
  <c r="B261" i="5"/>
  <c r="B293" i="5"/>
  <c r="B325" i="5"/>
  <c r="B357" i="5"/>
  <c r="B389" i="5"/>
  <c r="B421" i="5"/>
  <c r="B453" i="5"/>
  <c r="B485" i="5"/>
  <c r="B246" i="5"/>
  <c r="B278" i="5"/>
  <c r="B310" i="5"/>
  <c r="B342" i="5"/>
  <c r="B374" i="5"/>
  <c r="B406" i="5"/>
  <c r="B438" i="5"/>
  <c r="B470" i="5"/>
  <c r="B231" i="5"/>
  <c r="B263" i="5"/>
  <c r="B295" i="5"/>
  <c r="B327" i="5"/>
  <c r="B359" i="5"/>
  <c r="B391" i="5"/>
  <c r="B423" i="5"/>
  <c r="B455" i="5"/>
  <c r="B487" i="5"/>
  <c r="B216" i="5"/>
  <c r="B248" i="5"/>
  <c r="B280" i="5"/>
  <c r="B312" i="5"/>
  <c r="B344" i="5"/>
  <c r="B376" i="5"/>
  <c r="B408" i="5"/>
  <c r="B440" i="5"/>
  <c r="B472" i="5"/>
  <c r="B233" i="5"/>
  <c r="B265" i="5"/>
  <c r="B297" i="5"/>
  <c r="B329" i="5"/>
  <c r="B361" i="5"/>
  <c r="B393" i="5"/>
  <c r="B425" i="5"/>
  <c r="B457" i="5"/>
  <c r="B489" i="5"/>
  <c r="B226" i="5"/>
  <c r="B258" i="5"/>
  <c r="B290" i="5"/>
  <c r="B322" i="5"/>
  <c r="B354" i="5"/>
  <c r="B386" i="5"/>
  <c r="B418" i="5"/>
  <c r="B450" i="5"/>
  <c r="B482" i="5"/>
  <c r="B219" i="5"/>
  <c r="B251" i="5"/>
  <c r="B283" i="5"/>
  <c r="B315" i="5"/>
  <c r="B347" i="5"/>
  <c r="B379" i="5"/>
  <c r="B411" i="5"/>
  <c r="B443" i="5"/>
  <c r="B475" i="5"/>
  <c r="O62" i="49" l="1"/>
  <c r="O60" i="49"/>
  <c r="O54" i="49"/>
  <c r="O53" i="49"/>
  <c r="O56" i="49"/>
  <c r="B17" i="5" l="1"/>
  <c r="B18" i="5" s="1"/>
  <c r="B19" i="5" l="1"/>
  <c r="B20" i="5" s="1"/>
  <c r="B21" i="5" l="1"/>
  <c r="B22" i="5" l="1"/>
  <c r="B23" i="5" l="1"/>
  <c r="B24" i="5" l="1"/>
  <c r="B25" i="5" l="1"/>
  <c r="B26" i="5" l="1"/>
  <c r="B27" i="5" l="1"/>
  <c r="B28" i="5" l="1"/>
  <c r="B29" i="5" l="1"/>
  <c r="B30" i="5" l="1"/>
  <c r="B31" i="5" l="1"/>
  <c r="B32" i="5" l="1"/>
  <c r="B33" i="5" s="1"/>
  <c r="B34" i="5" l="1"/>
  <c r="B35" i="5" s="1"/>
  <c r="B36" i="5" l="1"/>
  <c r="B37" i="5" l="1"/>
  <c r="B38" i="5" l="1"/>
  <c r="B39" i="5" l="1"/>
  <c r="B40" i="5" l="1"/>
  <c r="B41" i="5" s="1"/>
  <c r="B42" i="5" l="1"/>
  <c r="B43" i="5" s="1"/>
  <c r="B44" i="5" l="1"/>
  <c r="B45" i="5" s="1"/>
  <c r="B46" i="5" l="1"/>
  <c r="B47" i="5" l="1"/>
  <c r="B48" i="5" l="1"/>
  <c r="B49" i="5" s="1"/>
  <c r="B50" i="5" l="1"/>
  <c r="B51" i="5" s="1"/>
  <c r="B52" i="5" l="1"/>
  <c r="B53" i="5" l="1"/>
  <c r="B54" i="5" l="1"/>
  <c r="B55" i="5" s="1"/>
  <c r="B56" i="5" l="1"/>
  <c r="B57" i="5" l="1"/>
  <c r="B58" i="5" l="1"/>
  <c r="B59" i="5" l="1"/>
  <c r="B60" i="5" l="1"/>
  <c r="B61" i="5" l="1"/>
  <c r="B62" i="5" l="1"/>
  <c r="B63" i="5" l="1"/>
  <c r="B64" i="5" l="1"/>
  <c r="B65" i="5" l="1"/>
  <c r="B66" i="5" l="1"/>
  <c r="B67" i="5" l="1"/>
  <c r="B68" i="5" l="1"/>
  <c r="B69" i="5" l="1"/>
  <c r="B70" i="5" l="1"/>
  <c r="B71" i="5" l="1"/>
  <c r="B72" i="5" l="1"/>
  <c r="B73" i="5" l="1"/>
  <c r="B74" i="5" l="1"/>
  <c r="B75" i="5" l="1"/>
  <c r="B76" i="5" l="1"/>
  <c r="B77" i="5" l="1"/>
  <c r="B78" i="5" l="1"/>
  <c r="B79" i="5" l="1"/>
  <c r="B80" i="5" l="1"/>
  <c r="B81" i="5" l="1"/>
  <c r="B82" i="5" l="1"/>
  <c r="B83" i="5" l="1"/>
  <c r="B84" i="5" l="1"/>
  <c r="B85" i="5" s="1"/>
  <c r="B86" i="5" l="1"/>
  <c r="B87" i="5" l="1"/>
  <c r="B88" i="5" l="1"/>
  <c r="B89" i="5" l="1"/>
  <c r="B90" i="5" l="1"/>
  <c r="B91" i="5" l="1"/>
  <c r="B92" i="5" l="1"/>
  <c r="B93" i="5" s="1"/>
  <c r="B94" i="5" l="1"/>
  <c r="B95" i="5" l="1"/>
  <c r="B96" i="5" l="1"/>
  <c r="B97" i="5" l="1"/>
  <c r="B98" i="5" l="1"/>
  <c r="B99" i="5" l="1"/>
  <c r="B100" i="5" l="1"/>
  <c r="B101" i="5" l="1"/>
  <c r="B102" i="5" l="1"/>
  <c r="B103" i="5" l="1"/>
  <c r="B104" i="5" l="1"/>
  <c r="B105" i="5" l="1"/>
  <c r="B106" i="5" l="1"/>
  <c r="B107" i="5" l="1"/>
  <c r="B108" i="5" l="1"/>
  <c r="B109" i="5" l="1"/>
  <c r="B110" i="5" l="1"/>
  <c r="B111" i="5" l="1"/>
  <c r="B112" i="5" l="1"/>
  <c r="B113" i="5" l="1"/>
  <c r="B114" i="5" l="1"/>
  <c r="B115" i="5" l="1"/>
  <c r="B116" i="5" l="1"/>
  <c r="B117" i="5" l="1"/>
  <c r="B118" i="5" l="1"/>
  <c r="B119" i="5" l="1"/>
  <c r="B120" i="5" l="1"/>
  <c r="B121" i="5" l="1"/>
  <c r="B122" i="5" l="1"/>
  <c r="B123" i="5" l="1"/>
  <c r="B124" i="5" l="1"/>
  <c r="B125" i="5" l="1"/>
  <c r="B126" i="5" l="1"/>
  <c r="B127" i="5" l="1"/>
  <c r="B128" i="5" l="1"/>
  <c r="B129" i="5" l="1"/>
  <c r="B130" i="5" l="1"/>
  <c r="B131" i="5" l="1"/>
  <c r="B132" i="5" l="1"/>
  <c r="B133" i="5" l="1"/>
  <c r="B134" i="5" l="1"/>
  <c r="B135" i="5" l="1"/>
  <c r="B136" i="5" l="1"/>
  <c r="B137" i="5" l="1"/>
  <c r="B138" i="5" l="1"/>
  <c r="B139" i="5" l="1"/>
  <c r="B140" i="5" l="1"/>
  <c r="B141" i="5" l="1"/>
  <c r="B142" i="5" l="1"/>
  <c r="B143" i="5" l="1"/>
  <c r="B144" i="5" l="1"/>
  <c r="B145" i="5" l="1"/>
  <c r="B146" i="5" l="1"/>
  <c r="B147" i="5" l="1"/>
  <c r="B148" i="5" l="1"/>
  <c r="B149" i="5" l="1"/>
  <c r="B150" i="5" l="1"/>
  <c r="B151" i="5" l="1"/>
  <c r="B152" i="5" l="1"/>
  <c r="B153" i="5" l="1"/>
  <c r="B154" i="5" l="1"/>
  <c r="B155" i="5" l="1"/>
  <c r="B156" i="5" l="1"/>
  <c r="B157" i="5" l="1"/>
  <c r="B158" i="5" l="1"/>
  <c r="B159" i="5" l="1"/>
  <c r="B160" i="5" l="1"/>
  <c r="B161" i="5" l="1"/>
  <c r="B162" i="5" l="1"/>
  <c r="B163" i="5"/>
  <c r="B164" i="5" l="1"/>
  <c r="B165" i="5" l="1"/>
  <c r="B166" i="5" l="1"/>
  <c r="B167" i="5"/>
  <c r="B168" i="5" l="1"/>
  <c r="B169" i="5" s="1"/>
  <c r="B170" i="5" l="1"/>
  <c r="B171" i="5" l="1"/>
  <c r="B172" i="5"/>
  <c r="B173" i="5" s="1"/>
  <c r="B174" i="5" l="1"/>
  <c r="B175" i="5" l="1"/>
  <c r="B176" i="5" l="1"/>
  <c r="B177" i="5" l="1"/>
  <c r="B178" i="5" l="1"/>
  <c r="B179" i="5" l="1"/>
  <c r="B180" i="5" l="1"/>
  <c r="B181" i="5" l="1"/>
  <c r="B182" i="5" l="1"/>
  <c r="B183" i="5" l="1"/>
  <c r="B184" i="5" l="1"/>
  <c r="B185" i="5" l="1"/>
  <c r="B186" i="5" l="1"/>
  <c r="B187" i="5" l="1"/>
  <c r="B188" i="5" l="1"/>
  <c r="B189" i="5" l="1"/>
  <c r="B190" i="5" l="1"/>
  <c r="B191" i="5" l="1"/>
  <c r="B192" i="5" l="1"/>
  <c r="B193" i="5" l="1"/>
  <c r="B194" i="5" l="1"/>
  <c r="B195" i="5" l="1"/>
  <c r="B196" i="5" l="1"/>
  <c r="B197" i="5" l="1"/>
  <c r="B198" i="5" l="1"/>
  <c r="B199" i="5" l="1"/>
  <c r="B200" i="5" l="1"/>
  <c r="B201" i="5" l="1"/>
  <c r="B202" i="5" l="1"/>
  <c r="B203" i="5" l="1"/>
  <c r="B204" i="5" l="1"/>
  <c r="B205" i="5" l="1"/>
  <c r="B206" i="5" l="1"/>
  <c r="B207" i="5" l="1"/>
  <c r="B208" i="5" l="1"/>
  <c r="B209" i="5" l="1"/>
  <c r="B210" i="5" l="1"/>
  <c r="B211" i="5" l="1"/>
  <c r="B212" i="5" l="1"/>
  <c r="B213" i="5" l="1"/>
  <c r="B214" i="5" l="1"/>
  <c r="B215" i="5" l="1"/>
</calcChain>
</file>

<file path=xl/sharedStrings.xml><?xml version="1.0" encoding="utf-8"?>
<sst xmlns="http://schemas.openxmlformats.org/spreadsheetml/2006/main" count="250" uniqueCount="107">
  <si>
    <t>Using the Primary Care Access Programme Data Comparison Tool</t>
  </si>
  <si>
    <t>Click 'enable editing' to be able to use the tool:</t>
  </si>
  <si>
    <r>
      <rPr>
        <b/>
        <sz val="12"/>
        <color theme="1"/>
        <rFont val="Calibri"/>
        <family val="2"/>
        <scheme val="minor"/>
      </rPr>
      <t>Save</t>
    </r>
    <r>
      <rPr>
        <sz val="12"/>
        <color theme="1"/>
        <rFont val="Calibri"/>
        <family val="2"/>
        <scheme val="minor"/>
      </rPr>
      <t xml:space="preserve"> the document in a central location accessible to all who need to use the file</t>
    </r>
  </si>
  <si>
    <t>Navigating the data sheets in this workbook</t>
  </si>
  <si>
    <t>Looking at the data in the charts</t>
  </si>
  <si>
    <t>Selecting the data you want to look at</t>
  </si>
  <si>
    <t>Interpreting the Pareto Chart</t>
  </si>
  <si>
    <t xml:space="preserve">A Pareto chart automatically reorders your data so that the factors that contribute to an overall effect are arranged in order from most frequent to least. This ordering helps identify the "vital few" - the factors that warrant the most attention.
The bars are stacked showing AM and PM so you can view the tally for the whole day, and also get a sense of how the frequency varied across the day.
</t>
  </si>
  <si>
    <t>If you would like more information on Pareto Charts please visit the NES website.</t>
  </si>
  <si>
    <t>Interpreting the Heat Map</t>
  </si>
  <si>
    <t xml:space="preserve">The Heat Map tab includes a heat map, and two bar charts to help you interrogate the data further. </t>
  </si>
  <si>
    <t xml:space="preserve">See the Heat Map Example tab for information on interpreting the Heat Map
</t>
  </si>
  <si>
    <t>Understanding a Heat Map</t>
  </si>
  <si>
    <t>This is a correlation heatmap.  It is a way of visualising the relationship between 2 variables</t>
  </si>
  <si>
    <t>Heatmap of patient appointment request vs what the patient accepted</t>
  </si>
  <si>
    <t>Patient accepted</t>
  </si>
  <si>
    <t>Legend:</t>
  </si>
  <si>
    <t>GP telephone appt</t>
  </si>
  <si>
    <t>GP in person</t>
  </si>
  <si>
    <t>GP Home Visit</t>
  </si>
  <si>
    <t>Practice Nurse in person</t>
  </si>
  <si>
    <t>Signposted</t>
  </si>
  <si>
    <t>Other</t>
  </si>
  <si>
    <t>Patient request = Patient accepted</t>
  </si>
  <si>
    <t>Patient request</t>
  </si>
  <si>
    <t>High</t>
  </si>
  <si>
    <t>Med</t>
  </si>
  <si>
    <t>Low</t>
  </si>
  <si>
    <t>Key points to understand a heat map</t>
  </si>
  <si>
    <t>The heat map provides a different view of the data, linking two dimensions together. How you interpret the data in your heat map will depend on your local context, and the categories you have used. The charts below the heat map can also help you interrogate your data</t>
  </si>
  <si>
    <t>How to interpret this heat map</t>
  </si>
  <si>
    <t>The data shows what patients request compared to what they are offered.
In this example we can see that a high number of people (20) asked for and accepted a GP telephone appointment.  We can also see that 5 people who asked for a GP phone appointment accepted a practice nurse appointment in person.
We can also see that 8 people who asked for a GP appointment in person were given one, while 15 people who asked for a GP appoinment in person accepted a GP telephone appointment.
The heat map also shows that a lot of people were signposted to other services.  This service might want to drill down into this further</t>
  </si>
  <si>
    <t>Possible ways to use this tool in your practice</t>
  </si>
  <si>
    <r>
      <t>See the Primary Care Access Programme webpages for more ideas about how you could use this tool (</t>
    </r>
    <r>
      <rPr>
        <b/>
        <sz val="11"/>
        <color theme="1"/>
        <rFont val="Calibri"/>
        <family val="2"/>
        <scheme val="minor"/>
      </rPr>
      <t>ADD HYPERLINK</t>
    </r>
    <r>
      <rPr>
        <sz val="11"/>
        <color theme="1"/>
        <rFont val="Calibri"/>
        <family val="2"/>
        <scheme val="minor"/>
      </rPr>
      <t>)</t>
    </r>
  </si>
  <si>
    <t>Tool Setup sheet</t>
  </si>
  <si>
    <t>Before you add your raw data to the Data sheet follow the instructions below to complete the information.  This will populate the Data sheet with the appropriate dates, and column headings for you to input your data against.</t>
  </si>
  <si>
    <t>List 1</t>
  </si>
  <si>
    <t>List 2</t>
  </si>
  <si>
    <t>Column Headers</t>
  </si>
  <si>
    <t>The categories that are being compared. This might be an input and output, or two different ways of directing the same requests, for example. (20 character max)</t>
  </si>
  <si>
    <t>Column Options</t>
  </si>
  <si>
    <r>
      <t xml:space="preserve">Enter the names of the sub-categories you are collecting data for. This will populate the column names in the data entry sheet, and in the charts. 
The lists do not need to be identical.
</t>
    </r>
    <r>
      <rPr>
        <b/>
        <sz val="10"/>
        <color rgb="FFFF0000"/>
        <rFont val="Calibri"/>
        <family val="2"/>
        <scheme val="minor"/>
      </rPr>
      <t>The maximum number of categories is 10 on each side. All categories must be 20 characters or less.</t>
    </r>
    <r>
      <rPr>
        <sz val="10"/>
        <color rgb="FFFF0000"/>
        <rFont val="Calibri"/>
        <family val="2"/>
        <scheme val="minor"/>
      </rPr>
      <t xml:space="preserve">
</t>
    </r>
  </si>
  <si>
    <t>Request Number</t>
  </si>
  <si>
    <t>Day</t>
  </si>
  <si>
    <t>Date</t>
  </si>
  <si>
    <t>Time</t>
  </si>
  <si>
    <t>Demand</t>
  </si>
  <si>
    <t>Accepted</t>
  </si>
  <si>
    <t>Select day to visualise from dropdown =&gt;</t>
  </si>
  <si>
    <t>All data (count)</t>
  </si>
  <si>
    <t>Total</t>
  </si>
  <si>
    <t>AM shift</t>
  </si>
  <si>
    <t>PM shift</t>
  </si>
  <si>
    <t>Whole day</t>
  </si>
  <si>
    <t>Whole day percentage</t>
  </si>
  <si>
    <t>Cumulative %</t>
  </si>
  <si>
    <t>Please Select Day on List 1 Pareto Tab (hyperlink)</t>
  </si>
  <si>
    <t>Select Shift:</t>
  </si>
  <si>
    <t>All day</t>
  </si>
  <si>
    <t>Percentage</t>
  </si>
  <si>
    <t>pareto_day_choice</t>
  </si>
  <si>
    <t>shift_choice</t>
  </si>
  <si>
    <t>Count of days</t>
  </si>
  <si>
    <t>Monday</t>
  </si>
  <si>
    <t>Tuesday</t>
  </si>
  <si>
    <t>Wednesday</t>
  </si>
  <si>
    <t>Thursday</t>
  </si>
  <si>
    <t>Friday</t>
  </si>
  <si>
    <t>Saturday</t>
  </si>
  <si>
    <t>Sunday</t>
  </si>
  <si>
    <t>All data (daily average)</t>
  </si>
  <si>
    <t>Percent</t>
  </si>
  <si>
    <t>Ordered Total</t>
  </si>
  <si>
    <t>Heat map of requested vs accepted</t>
  </si>
  <si>
    <t>ALL</t>
  </si>
  <si>
    <t>What alternatives do we offer?</t>
  </si>
  <si>
    <t>For Demand:</t>
  </si>
  <si>
    <t>Accepted:</t>
  </si>
  <si>
    <t>percent</t>
  </si>
  <si>
    <t>ordered</t>
  </si>
  <si>
    <t>total</t>
  </si>
  <si>
    <t>cumulative</t>
  </si>
  <si>
    <t>For Accepted:</t>
  </si>
  <si>
    <t>Demands:</t>
  </si>
  <si>
    <t>Dropdowns</t>
  </si>
  <si>
    <t>Count days for averages</t>
  </si>
  <si>
    <t>DaysDropdown</t>
  </si>
  <si>
    <t>day counts</t>
  </si>
  <si>
    <t>TimeDropdown</t>
  </si>
  <si>
    <t>Category Counts</t>
  </si>
  <si>
    <t>Selection name:</t>
  </si>
  <si>
    <t>Chart and Axis Titles</t>
  </si>
  <si>
    <t>Sheet Name:</t>
  </si>
  <si>
    <t>Demand Pareto</t>
  </si>
  <si>
    <t>Chart Title:</t>
  </si>
  <si>
    <t>Table Title:</t>
  </si>
  <si>
    <t>Y Axis Title:</t>
  </si>
  <si>
    <t>Accept Pareto</t>
  </si>
  <si>
    <t xml:space="preserve">Sheet Name: </t>
  </si>
  <si>
    <t>Heat Map</t>
  </si>
  <si>
    <t>Heat Map title:</t>
  </si>
  <si>
    <t>List 1 Bar Chart Title:</t>
  </si>
  <si>
    <t>List 1 Bar chart y-axis:</t>
  </si>
  <si>
    <t>List 1 Table Title:</t>
  </si>
  <si>
    <t>List 2 Bar Chart Title:</t>
  </si>
  <si>
    <t>List 2 Table Title:</t>
  </si>
  <si>
    <t>List 2 Bar chart y-axis: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</si>
</sst>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General;#;0;@"/>
  </numFmts>
  <fonts count="30" x14ac:knownFonts="1">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b/>
      <sz val="12"/>
      <color theme="0"/>
      <name val="Arial"/>
      <family val="2"/>
    </font>
    <font>
      <b/>
      <sz val="11"/>
      <name val="Calibri"/>
      <family val="2"/>
      <scheme val="minor"/>
    </font>
    <font>
      <sz val="11"/>
      <color rgb="FFFF0000"/>
      <name val="Calibri"/>
      <family val="2"/>
      <scheme val="minor"/>
    </font>
    <font>
      <sz val="10"/>
      <color rgb="FFFF0000"/>
      <name val="Calibri"/>
      <family val="2"/>
      <scheme val="minor"/>
    </font>
    <font>
      <sz val="11"/>
      <color theme="1"/>
      <name val="Calibri"/>
      <family val="2"/>
      <scheme val="minor"/>
    </font>
    <font>
      <sz val="11"/>
      <name val="Calibri"/>
      <family val="2"/>
    </font>
    <font>
      <b/>
      <sz val="11"/>
      <name val="Calibri"/>
      <family val="2"/>
    </font>
    <font>
      <b/>
      <sz val="16"/>
      <color theme="1"/>
      <name val="Calibri"/>
      <family val="2"/>
      <scheme val="minor"/>
    </font>
    <font>
      <b/>
      <sz val="10"/>
      <color rgb="FFFF0000"/>
      <name val="Calibri"/>
      <family val="2"/>
      <scheme val="minor"/>
    </font>
    <font>
      <sz val="11"/>
      <name val="Calibri"/>
      <family val="2"/>
      <scheme val="minor"/>
    </font>
    <font>
      <sz val="11"/>
      <color theme="8"/>
      <name val="Calibri"/>
      <family val="2"/>
      <scheme val="minor"/>
    </font>
    <font>
      <u/>
      <sz val="11"/>
      <color theme="8"/>
      <name val="Calibri"/>
      <family val="2"/>
      <scheme val="minor"/>
    </font>
    <font>
      <u/>
      <sz val="11"/>
      <color theme="10"/>
      <name val="Calibri"/>
      <family val="2"/>
      <scheme val="minor"/>
    </font>
    <font>
      <sz val="14"/>
      <color theme="1"/>
      <name val="Calibri"/>
      <family val="2"/>
      <scheme val="minor"/>
    </font>
    <font>
      <u/>
      <sz val="14"/>
      <color theme="1"/>
      <name val="Calibri"/>
      <family val="2"/>
      <scheme val="minor"/>
    </font>
    <font>
      <b/>
      <sz val="11"/>
      <color rgb="FF00B050"/>
      <name val="Calibri"/>
      <family val="2"/>
      <scheme val="minor"/>
    </font>
    <font>
      <b/>
      <sz val="14"/>
      <color theme="0"/>
      <name val="Calibri"/>
      <family val="2"/>
      <scheme val="minor"/>
    </font>
    <font>
      <sz val="18"/>
      <color theme="1"/>
      <name val="Calibri"/>
      <family val="2"/>
      <scheme val="minor"/>
    </font>
    <font>
      <u/>
      <sz val="18"/>
      <color theme="1"/>
      <name val="Calibri"/>
      <family val="2"/>
      <scheme val="minor"/>
    </font>
    <font>
      <b/>
      <sz val="14"/>
      <color theme="1"/>
      <name val="Calibri"/>
      <family val="2"/>
      <scheme val="minor"/>
    </font>
    <font>
      <sz val="12"/>
      <color theme="1"/>
      <name val="Calibri"/>
      <family val="2"/>
      <scheme val="minor"/>
    </font>
    <font>
      <u/>
      <sz val="12"/>
      <color theme="1"/>
      <name val="Calibri"/>
      <family val="2"/>
      <scheme val="minor"/>
    </font>
    <font>
      <b/>
      <sz val="12"/>
      <color theme="0"/>
      <name val="Calibri"/>
      <family val="2"/>
      <scheme val="minor"/>
    </font>
    <font>
      <b/>
      <sz val="11"/>
      <color rgb="FF002060"/>
      <name val="Calibri"/>
      <family val="2"/>
      <scheme val="minor"/>
    </font>
    <font>
      <b/>
      <sz val="11"/>
      <color theme="1" tint="0.34998626667073579"/>
      <name val="Calibri"/>
      <family val="2"/>
      <scheme val="minor"/>
    </font>
    <font>
      <sz val="11"/>
      <color theme="1" tint="0.34998626667073579"/>
      <name val="Calibri"/>
      <family val="2"/>
      <scheme val="minor"/>
    </font>
  </fonts>
  <fills count="18">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004380"/>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9"/>
        <bgColor indexed="64"/>
      </patternFill>
    </fill>
    <fill>
      <patternFill patternType="solid">
        <fgColor theme="0" tint="-0.249977111117893"/>
        <bgColor indexed="64"/>
      </patternFill>
    </fill>
    <fill>
      <patternFill patternType="solid">
        <fgColor theme="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0.14999847407452621"/>
        <bgColor theme="8" tint="0.79998168889431442"/>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thin">
        <color theme="4" tint="0.39997558519241921"/>
      </top>
      <bottom style="thin">
        <color theme="4" tint="0.39997558519241921"/>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n">
        <color theme="0" tint="-0.34998626667073579"/>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medium">
        <color indexed="64"/>
      </bottom>
      <diagonal/>
    </border>
  </borders>
  <cellStyleXfs count="3">
    <xf numFmtId="0" fontId="0" fillId="0" borderId="0"/>
    <xf numFmtId="9" fontId="8" fillId="0" borderId="0" applyFont="0" applyFill="0" applyBorder="0" applyAlignment="0" applyProtection="0"/>
    <xf numFmtId="0" fontId="16" fillId="0" borderId="0" applyNumberFormat="0" applyFill="0" applyBorder="0" applyAlignment="0" applyProtection="0"/>
  </cellStyleXfs>
  <cellXfs count="190">
    <xf numFmtId="0" fontId="0" fillId="0" borderId="0" xfId="0"/>
    <xf numFmtId="1" fontId="0" fillId="0" borderId="0" xfId="0" applyNumberFormat="1"/>
    <xf numFmtId="14" fontId="0" fillId="0" borderId="0" xfId="0" applyNumberFormat="1"/>
    <xf numFmtId="0" fontId="0" fillId="0" borderId="0" xfId="0" applyProtection="1">
      <protection locked="0"/>
    </xf>
    <xf numFmtId="0" fontId="1" fillId="0" borderId="0" xfId="0" applyFont="1" applyProtection="1">
      <protection locked="0"/>
    </xf>
    <xf numFmtId="0" fontId="1" fillId="0" borderId="0" xfId="0" applyFont="1"/>
    <xf numFmtId="0" fontId="0" fillId="3" borderId="5" xfId="0" applyFill="1" applyBorder="1"/>
    <xf numFmtId="0" fontId="0" fillId="3" borderId="0" xfId="0" applyFill="1"/>
    <xf numFmtId="0" fontId="0" fillId="3" borderId="0" xfId="0" applyFill="1" applyAlignment="1">
      <alignment horizontal="centerContinuous"/>
    </xf>
    <xf numFmtId="0" fontId="1" fillId="3" borderId="1" xfId="0" applyFont="1" applyFill="1" applyBorder="1" applyAlignment="1">
      <alignment horizontal="center" vertical="center" wrapText="1"/>
    </xf>
    <xf numFmtId="164" fontId="0" fillId="3" borderId="11" xfId="0" applyNumberFormat="1" applyFill="1" applyBorder="1"/>
    <xf numFmtId="0" fontId="6" fillId="3" borderId="9" xfId="0" applyFont="1" applyFill="1" applyBorder="1"/>
    <xf numFmtId="0" fontId="6" fillId="3" borderId="7" xfId="0" applyFont="1" applyFill="1" applyBorder="1"/>
    <xf numFmtId="0" fontId="0" fillId="3" borderId="6" xfId="0" applyFill="1" applyBorder="1"/>
    <xf numFmtId="0" fontId="6" fillId="3" borderId="8" xfId="0" applyFont="1" applyFill="1" applyBorder="1"/>
    <xf numFmtId="0" fontId="0" fillId="0" borderId="0" xfId="0" applyAlignment="1">
      <alignment horizontal="centerContinuous"/>
    </xf>
    <xf numFmtId="0" fontId="9" fillId="0" borderId="1" xfId="0" applyFont="1" applyBorder="1" applyAlignment="1">
      <alignment horizontal="left" vertical="center" wrapText="1"/>
    </xf>
    <xf numFmtId="0" fontId="0" fillId="5" borderId="1" xfId="0" applyFill="1" applyBorder="1"/>
    <xf numFmtId="0" fontId="9" fillId="0" borderId="0" xfId="0" applyFont="1" applyAlignment="1">
      <alignment horizontal="left" vertical="center" wrapText="1"/>
    </xf>
    <xf numFmtId="0" fontId="0" fillId="3" borderId="7" xfId="0" applyFill="1" applyBorder="1" applyAlignment="1">
      <alignment horizontal="center"/>
    </xf>
    <xf numFmtId="0" fontId="1" fillId="3" borderId="1" xfId="0" applyFont="1" applyFill="1" applyBorder="1"/>
    <xf numFmtId="0" fontId="0" fillId="3" borderId="7" xfId="0" applyFill="1" applyBorder="1"/>
    <xf numFmtId="0" fontId="0" fillId="3" borderId="8" xfId="0" applyFill="1" applyBorder="1"/>
    <xf numFmtId="0" fontId="1" fillId="5" borderId="1" xfId="0" applyFont="1" applyFill="1" applyBorder="1" applyAlignment="1">
      <alignment horizontal="center" vertical="center" wrapText="1"/>
    </xf>
    <xf numFmtId="0" fontId="0" fillId="4" borderId="0" xfId="0" applyFill="1"/>
    <xf numFmtId="0" fontId="1" fillId="4" borderId="0" xfId="0" applyFont="1" applyFill="1"/>
    <xf numFmtId="0" fontId="6" fillId="4" borderId="0" xfId="0" applyFont="1" applyFill="1"/>
    <xf numFmtId="0" fontId="1" fillId="4" borderId="0" xfId="0" applyFont="1" applyFill="1" applyAlignment="1">
      <alignment horizontal="center" vertical="center"/>
    </xf>
    <xf numFmtId="0" fontId="0" fillId="0" borderId="15" xfId="0" applyBorder="1" applyProtection="1">
      <protection locked="0"/>
    </xf>
    <xf numFmtId="0" fontId="0" fillId="0" borderId="11" xfId="0" applyBorder="1" applyProtection="1">
      <protection locked="0"/>
    </xf>
    <xf numFmtId="0" fontId="0" fillId="3" borderId="2" xfId="0" applyFill="1" applyBorder="1"/>
    <xf numFmtId="0" fontId="0" fillId="3" borderId="3" xfId="0" applyFill="1" applyBorder="1"/>
    <xf numFmtId="0" fontId="0" fillId="3" borderId="4" xfId="0" applyFill="1" applyBorder="1"/>
    <xf numFmtId="0" fontId="2" fillId="3" borderId="0" xfId="0" applyFont="1" applyFill="1"/>
    <xf numFmtId="0" fontId="10" fillId="3" borderId="6" xfId="0" applyFont="1" applyFill="1" applyBorder="1" applyAlignment="1">
      <alignment horizontal="left" vertical="center" wrapText="1"/>
    </xf>
    <xf numFmtId="0" fontId="0" fillId="4" borderId="3" xfId="0" applyFill="1" applyBorder="1"/>
    <xf numFmtId="0" fontId="1" fillId="4" borderId="0" xfId="0" applyFont="1" applyFill="1" applyAlignment="1">
      <alignment horizontal="center"/>
    </xf>
    <xf numFmtId="0" fontId="0" fillId="0" borderId="0" xfId="0" applyAlignment="1">
      <alignment horizontal="center"/>
    </xf>
    <xf numFmtId="164" fontId="0" fillId="0" borderId="0" xfId="0" applyNumberFormat="1" applyAlignment="1">
      <alignment horizontal="center"/>
    </xf>
    <xf numFmtId="0" fontId="0" fillId="3" borderId="1" xfId="0" applyFill="1" applyBorder="1" applyAlignment="1">
      <alignment horizontal="center"/>
    </xf>
    <xf numFmtId="0" fontId="13" fillId="2" borderId="0" xfId="0" applyFont="1" applyFill="1" applyAlignment="1" applyProtection="1">
      <alignment horizontal="center" vertical="center" wrapText="1"/>
      <protection locked="0"/>
    </xf>
    <xf numFmtId="0" fontId="0" fillId="5" borderId="0" xfId="0" applyFill="1"/>
    <xf numFmtId="9" fontId="0" fillId="0" borderId="0" xfId="1" applyFont="1"/>
    <xf numFmtId="0" fontId="9" fillId="5" borderId="1" xfId="0" applyFont="1" applyFill="1" applyBorder="1" applyAlignment="1">
      <alignment horizontal="left" vertical="center" wrapText="1"/>
    </xf>
    <xf numFmtId="164" fontId="1" fillId="3" borderId="1" xfId="1" applyNumberFormat="1" applyFont="1" applyFill="1" applyBorder="1" applyAlignment="1" applyProtection="1">
      <alignment horizontal="center" vertical="center" wrapText="1"/>
    </xf>
    <xf numFmtId="0" fontId="0" fillId="3" borderId="18" xfId="0" applyFill="1" applyBorder="1"/>
    <xf numFmtId="0" fontId="0" fillId="3" borderId="19" xfId="0" applyFill="1" applyBorder="1"/>
    <xf numFmtId="0" fontId="0" fillId="3" borderId="19" xfId="0" applyFill="1" applyBorder="1" applyAlignment="1">
      <alignment horizontal="centerContinuous"/>
    </xf>
    <xf numFmtId="0" fontId="6" fillId="3" borderId="20" xfId="0" applyFont="1" applyFill="1" applyBorder="1"/>
    <xf numFmtId="1" fontId="0" fillId="0" borderId="0" xfId="1" applyNumberFormat="1" applyFont="1"/>
    <xf numFmtId="0" fontId="9" fillId="0" borderId="0" xfId="0" applyFont="1" applyAlignment="1">
      <alignment horizontal="right" vertical="center" wrapText="1"/>
    </xf>
    <xf numFmtId="0" fontId="0" fillId="3" borderId="0" xfId="0" applyFill="1" applyProtection="1">
      <protection locked="0"/>
    </xf>
    <xf numFmtId="0" fontId="14" fillId="0" borderId="0" xfId="0" applyFont="1"/>
    <xf numFmtId="0" fontId="15" fillId="0" borderId="0" xfId="0" applyFont="1"/>
    <xf numFmtId="0" fontId="17" fillId="4" borderId="0" xfId="0" applyFont="1" applyFill="1"/>
    <xf numFmtId="0" fontId="17" fillId="3" borderId="5" xfId="0" applyFont="1" applyFill="1" applyBorder="1"/>
    <xf numFmtId="0" fontId="17" fillId="3" borderId="0" xfId="0" applyFont="1" applyFill="1"/>
    <xf numFmtId="0" fontId="18" fillId="3" borderId="0" xfId="0" applyFont="1" applyFill="1"/>
    <xf numFmtId="0" fontId="18" fillId="3" borderId="19" xfId="0" applyFont="1" applyFill="1" applyBorder="1"/>
    <xf numFmtId="0" fontId="17" fillId="0" borderId="0" xfId="0" applyFont="1"/>
    <xf numFmtId="0" fontId="19" fillId="0" borderId="0" xfId="0" applyFont="1"/>
    <xf numFmtId="0" fontId="0" fillId="3" borderId="9" xfId="0" applyFill="1" applyBorder="1"/>
    <xf numFmtId="0" fontId="20" fillId="0" borderId="0" xfId="0" applyFont="1" applyAlignment="1">
      <alignment horizontal="left" vertical="top"/>
    </xf>
    <xf numFmtId="0" fontId="9" fillId="0" borderId="16" xfId="0" applyFont="1" applyBorder="1" applyAlignment="1">
      <alignment horizontal="left" vertical="center" wrapText="1"/>
    </xf>
    <xf numFmtId="0" fontId="0" fillId="0" borderId="11" xfId="0" applyBorder="1"/>
    <xf numFmtId="165" fontId="1" fillId="3" borderId="1" xfId="0" applyNumberFormat="1" applyFont="1" applyFill="1" applyBorder="1" applyAlignment="1">
      <alignment horizontal="center" vertical="center" wrapText="1"/>
    </xf>
    <xf numFmtId="0" fontId="21" fillId="4" borderId="0" xfId="0" applyFont="1" applyFill="1"/>
    <xf numFmtId="0" fontId="21" fillId="3" borderId="5" xfId="0" applyFont="1" applyFill="1" applyBorder="1"/>
    <xf numFmtId="0" fontId="21" fillId="3" borderId="0" xfId="0" applyFont="1" applyFill="1"/>
    <xf numFmtId="0" fontId="22" fillId="3" borderId="0" xfId="0" applyFont="1" applyFill="1"/>
    <xf numFmtId="0" fontId="22" fillId="3" borderId="19" xfId="0" applyFont="1" applyFill="1" applyBorder="1"/>
    <xf numFmtId="0" fontId="21" fillId="0" borderId="0" xfId="0" applyFont="1"/>
    <xf numFmtId="165" fontId="1" fillId="3" borderId="1" xfId="0" applyNumberFormat="1" applyFont="1" applyFill="1" applyBorder="1" applyAlignment="1">
      <alignment horizontal="center"/>
    </xf>
    <xf numFmtId="0" fontId="0" fillId="0" borderId="23" xfId="0" applyBorder="1"/>
    <xf numFmtId="0" fontId="0" fillId="0" borderId="22" xfId="0" applyBorder="1"/>
    <xf numFmtId="0" fontId="0" fillId="0" borderId="24" xfId="0" applyBorder="1"/>
    <xf numFmtId="0" fontId="0" fillId="0" borderId="25" xfId="0" applyBorder="1"/>
    <xf numFmtId="0" fontId="0" fillId="0" borderId="1" xfId="0" applyBorder="1" applyAlignment="1">
      <alignment wrapText="1"/>
    </xf>
    <xf numFmtId="0" fontId="0" fillId="0" borderId="0" xfId="0" applyAlignment="1">
      <alignment horizontal="left"/>
    </xf>
    <xf numFmtId="14" fontId="0" fillId="3" borderId="5" xfId="0" applyNumberFormat="1" applyFill="1" applyBorder="1"/>
    <xf numFmtId="9" fontId="0" fillId="3" borderId="1" xfId="1" applyFont="1" applyFill="1" applyBorder="1" applyAlignment="1" applyProtection="1">
      <alignment horizontal="center"/>
    </xf>
    <xf numFmtId="9" fontId="0" fillId="3" borderId="0" xfId="1" applyFont="1" applyFill="1" applyBorder="1" applyAlignment="1" applyProtection="1">
      <alignment horizontal="center"/>
    </xf>
    <xf numFmtId="0" fontId="1" fillId="3" borderId="1" xfId="0" applyFont="1" applyFill="1" applyBorder="1" applyAlignment="1">
      <alignment horizontal="center"/>
    </xf>
    <xf numFmtId="0" fontId="2" fillId="3" borderId="3" xfId="0" applyFont="1" applyFill="1" applyBorder="1"/>
    <xf numFmtId="0" fontId="10" fillId="5" borderId="0" xfId="0" applyFont="1" applyFill="1" applyAlignment="1">
      <alignment horizontal="center" vertical="center" wrapText="1"/>
    </xf>
    <xf numFmtId="0" fontId="1" fillId="11"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7" fillId="3" borderId="0" xfId="0" applyFont="1" applyFill="1" applyAlignment="1">
      <alignment horizontal="center" vertical="center" wrapText="1"/>
    </xf>
    <xf numFmtId="0" fontId="3" fillId="12" borderId="1" xfId="0" applyFont="1" applyFill="1" applyBorder="1" applyAlignment="1">
      <alignment horizontal="centerContinuous" vertical="center" wrapText="1"/>
    </xf>
    <xf numFmtId="0" fontId="3" fillId="10" borderId="1" xfId="0" applyFont="1" applyFill="1" applyBorder="1" applyAlignment="1">
      <alignment horizontal="centerContinuous" vertical="center" wrapText="1"/>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34" xfId="0" applyBorder="1" applyAlignment="1">
      <alignment horizontal="center"/>
    </xf>
    <xf numFmtId="0" fontId="20" fillId="6" borderId="0" xfId="0" applyFont="1" applyFill="1" applyAlignment="1">
      <alignment horizontal="left" vertical="top"/>
    </xf>
    <xf numFmtId="0" fontId="24" fillId="4" borderId="0" xfId="0" applyFont="1" applyFill="1"/>
    <xf numFmtId="0" fontId="16" fillId="4" borderId="0" xfId="2" applyFill="1" applyAlignment="1">
      <alignment vertical="top" wrapText="1"/>
    </xf>
    <xf numFmtId="0" fontId="3" fillId="4" borderId="0" xfId="0" applyFont="1" applyFill="1"/>
    <xf numFmtId="0" fontId="16" fillId="4" borderId="0" xfId="2" applyFill="1" applyAlignment="1" applyProtection="1">
      <alignment vertical="top" wrapText="1"/>
    </xf>
    <xf numFmtId="0" fontId="24" fillId="4" borderId="0" xfId="0" applyFont="1" applyFill="1" applyAlignment="1">
      <alignment vertical="top" wrapText="1"/>
    </xf>
    <xf numFmtId="0" fontId="25" fillId="4" borderId="0" xfId="0" applyFont="1" applyFill="1"/>
    <xf numFmtId="0" fontId="26" fillId="6" borderId="0" xfId="0" applyFont="1" applyFill="1"/>
    <xf numFmtId="0" fontId="24" fillId="4" borderId="0" xfId="0" applyFont="1" applyFill="1" applyAlignment="1">
      <alignment horizontal="right" wrapText="1"/>
    </xf>
    <xf numFmtId="0" fontId="24" fillId="4" borderId="0" xfId="0" applyFont="1" applyFill="1" applyAlignment="1">
      <alignment wrapText="1"/>
    </xf>
    <xf numFmtId="0" fontId="24" fillId="4" borderId="0" xfId="0" applyFont="1" applyFill="1" applyAlignment="1">
      <alignment horizontal="left" vertical="top"/>
    </xf>
    <xf numFmtId="0" fontId="24" fillId="0" borderId="0" xfId="0" applyFont="1" applyAlignment="1">
      <alignment horizontal="left" vertical="top"/>
    </xf>
    <xf numFmtId="15" fontId="24" fillId="0" borderId="0" xfId="0" applyNumberFormat="1" applyFont="1" applyAlignment="1">
      <alignment horizontal="left" vertical="top"/>
    </xf>
    <xf numFmtId="0" fontId="24" fillId="4" borderId="0" xfId="0" applyFont="1" applyFill="1" applyAlignment="1">
      <alignment horizontal="left" vertical="top" wrapText="1"/>
    </xf>
    <xf numFmtId="0" fontId="10" fillId="5" borderId="0" xfId="0" applyFont="1" applyFill="1" applyAlignment="1">
      <alignment horizontal="center" vertical="top" wrapText="1"/>
    </xf>
    <xf numFmtId="0" fontId="10" fillId="3" borderId="0" xfId="0" applyFont="1" applyFill="1" applyAlignment="1">
      <alignment horizontal="left" vertical="center" wrapText="1"/>
    </xf>
    <xf numFmtId="0" fontId="10" fillId="11" borderId="0" xfId="0" applyFont="1" applyFill="1" applyAlignment="1">
      <alignment horizontal="left" vertical="center" wrapText="1"/>
    </xf>
    <xf numFmtId="0" fontId="27" fillId="0" borderId="0" xfId="0" applyFont="1"/>
    <xf numFmtId="0" fontId="0" fillId="0" borderId="2" xfId="0" applyBorder="1" applyAlignment="1" applyProtection="1">
      <alignment horizontal="center"/>
      <protection locked="0"/>
    </xf>
    <xf numFmtId="0" fontId="0" fillId="0" borderId="13" xfId="0" applyBorder="1" applyAlignment="1" applyProtection="1">
      <alignment horizontal="center"/>
      <protection locked="0"/>
    </xf>
    <xf numFmtId="0" fontId="5" fillId="4" borderId="0" xfId="0" applyFont="1" applyFill="1" applyAlignment="1">
      <alignment horizontal="center"/>
    </xf>
    <xf numFmtId="0" fontId="5" fillId="10" borderId="2" xfId="0" applyFont="1" applyFill="1" applyBorder="1" applyAlignment="1" applyProtection="1">
      <alignment horizontal="center" vertical="center"/>
      <protection locked="0"/>
    </xf>
    <xf numFmtId="0" fontId="5" fillId="12" borderId="14" xfId="0" applyFont="1" applyFill="1" applyBorder="1" applyAlignment="1" applyProtection="1">
      <alignment horizontal="center" vertical="center"/>
      <protection locked="0"/>
    </xf>
    <xf numFmtId="14" fontId="0" fillId="0" borderId="15" xfId="0" applyNumberFormat="1" applyBorder="1" applyAlignment="1" applyProtection="1">
      <alignment horizontal="center"/>
      <protection locked="0"/>
    </xf>
    <xf numFmtId="0" fontId="0" fillId="4" borderId="0" xfId="0" applyFill="1" applyAlignment="1" applyProtection="1">
      <alignment horizontal="center"/>
      <protection locked="0"/>
    </xf>
    <xf numFmtId="0" fontId="29" fillId="2" borderId="0" xfId="0" applyFont="1" applyFill="1" applyAlignment="1" applyProtection="1">
      <alignment horizontal="center" vertical="center" wrapText="1"/>
      <protection locked="0"/>
    </xf>
    <xf numFmtId="14" fontId="29" fillId="2" borderId="0" xfId="0" applyNumberFormat="1" applyFont="1" applyFill="1"/>
    <xf numFmtId="0" fontId="29" fillId="0" borderId="0" xfId="0" applyFont="1" applyProtection="1">
      <protection locked="0"/>
    </xf>
    <xf numFmtId="0" fontId="29" fillId="2" borderId="0" xfId="0" applyFont="1" applyFill="1" applyAlignment="1">
      <alignment horizontal="center"/>
    </xf>
    <xf numFmtId="0" fontId="1" fillId="15" borderId="0" xfId="0" applyFont="1" applyFill="1"/>
    <xf numFmtId="0" fontId="1" fillId="12" borderId="0" xfId="0" applyFont="1" applyFill="1"/>
    <xf numFmtId="0" fontId="28" fillId="16" borderId="0" xfId="0" applyFont="1" applyFill="1" applyAlignment="1">
      <alignment horizontal="center"/>
    </xf>
    <xf numFmtId="0" fontId="28" fillId="16" borderId="12" xfId="0" applyFont="1" applyFill="1" applyBorder="1" applyAlignment="1">
      <alignment horizontal="center" vertical="center" wrapText="1"/>
    </xf>
    <xf numFmtId="14" fontId="1" fillId="17" borderId="10" xfId="0" applyNumberFormat="1" applyFont="1" applyFill="1" applyBorder="1" applyAlignment="1">
      <alignment horizontal="center"/>
    </xf>
    <xf numFmtId="0" fontId="1" fillId="16" borderId="0" xfId="0" applyFont="1" applyFill="1"/>
    <xf numFmtId="0" fontId="0" fillId="0" borderId="0" xfId="0" applyAlignment="1">
      <alignment horizontal="left" vertical="top" wrapText="1"/>
    </xf>
    <xf numFmtId="0" fontId="0" fillId="4" borderId="0" xfId="0" applyFill="1" applyAlignment="1">
      <alignment horizontal="left" vertical="top" wrapText="1"/>
    </xf>
    <xf numFmtId="0" fontId="3" fillId="3" borderId="0" xfId="0" applyFont="1" applyFill="1" applyAlignment="1">
      <alignment horizontal="center"/>
    </xf>
    <xf numFmtId="0" fontId="3" fillId="12" borderId="16" xfId="0" applyFont="1" applyFill="1" applyBorder="1" applyAlignment="1">
      <alignment horizontal="center"/>
    </xf>
    <xf numFmtId="0" fontId="3" fillId="12" borderId="21" xfId="0" applyFont="1" applyFill="1" applyBorder="1" applyAlignment="1">
      <alignment horizontal="center"/>
    </xf>
    <xf numFmtId="0" fontId="3" fillId="12" borderId="17" xfId="0" applyFont="1" applyFill="1" applyBorder="1" applyAlignment="1">
      <alignment horizontal="center"/>
    </xf>
    <xf numFmtId="0" fontId="1" fillId="3" borderId="24" xfId="0" applyFont="1" applyFill="1" applyBorder="1" applyAlignment="1">
      <alignment horizontal="center"/>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3" fillId="10" borderId="10" xfId="0" applyFont="1" applyFill="1" applyBorder="1" applyAlignment="1">
      <alignment horizontal="center" vertical="center" textRotation="90"/>
    </xf>
    <xf numFmtId="0" fontId="3" fillId="10" borderId="15" xfId="0" applyFont="1" applyFill="1" applyBorder="1" applyAlignment="1">
      <alignment horizontal="center" vertical="center" textRotation="90"/>
    </xf>
    <xf numFmtId="0" fontId="3" fillId="10" borderId="26" xfId="0" applyFont="1" applyFill="1" applyBorder="1" applyAlignment="1">
      <alignment horizontal="center" vertical="center" textRotation="90"/>
    </xf>
    <xf numFmtId="0" fontId="0" fillId="8" borderId="23" xfId="0" applyFill="1" applyBorder="1" applyAlignment="1">
      <alignment horizontal="center"/>
    </xf>
    <xf numFmtId="0" fontId="0" fillId="7" borderId="0" xfId="0" applyFill="1" applyAlignment="1">
      <alignment horizontal="center"/>
    </xf>
    <xf numFmtId="0" fontId="0" fillId="9" borderId="0" xfId="0" applyFill="1" applyAlignment="1">
      <alignment horizontal="center"/>
    </xf>
    <xf numFmtId="0" fontId="7" fillId="0" borderId="5" xfId="0" applyFont="1" applyBorder="1" applyAlignment="1">
      <alignment horizontal="center" vertical="center" wrapText="1"/>
    </xf>
    <xf numFmtId="0" fontId="4" fillId="6" borderId="0" xfId="0" applyFont="1" applyFill="1" applyAlignment="1">
      <alignment horizontal="center"/>
    </xf>
    <xf numFmtId="0" fontId="21" fillId="4" borderId="16" xfId="0" applyFont="1" applyFill="1" applyBorder="1" applyAlignment="1" applyProtection="1">
      <alignment horizontal="center"/>
      <protection locked="0"/>
    </xf>
    <xf numFmtId="0" fontId="21" fillId="4" borderId="21" xfId="0" applyFont="1" applyFill="1" applyBorder="1" applyAlignment="1" applyProtection="1">
      <alignment horizontal="center"/>
      <protection locked="0"/>
    </xf>
    <xf numFmtId="0" fontId="21" fillId="4" borderId="17" xfId="0" applyFont="1" applyFill="1" applyBorder="1" applyAlignment="1" applyProtection="1">
      <alignment horizontal="center"/>
      <protection locked="0"/>
    </xf>
    <xf numFmtId="0" fontId="21" fillId="14" borderId="0" xfId="0" applyFont="1" applyFill="1" applyAlignment="1">
      <alignment horizontal="center"/>
    </xf>
    <xf numFmtId="0" fontId="21" fillId="14" borderId="19" xfId="0" applyFont="1" applyFill="1" applyBorder="1" applyAlignment="1">
      <alignment horizontal="center"/>
    </xf>
    <xf numFmtId="0" fontId="21" fillId="0" borderId="16" xfId="0" applyFont="1" applyBorder="1" applyAlignment="1">
      <alignment horizontal="center"/>
    </xf>
    <xf numFmtId="0" fontId="21" fillId="0" borderId="21" xfId="0" applyFont="1" applyBorder="1" applyAlignment="1">
      <alignment horizontal="center"/>
    </xf>
    <xf numFmtId="0" fontId="21" fillId="0" borderId="17" xfId="0" applyFont="1" applyBorder="1" applyAlignment="1">
      <alignment horizontal="center"/>
    </xf>
    <xf numFmtId="0" fontId="22" fillId="14" borderId="0" xfId="2" applyFont="1" applyFill="1" applyBorder="1" applyAlignment="1" applyProtection="1">
      <alignment horizontal="center"/>
    </xf>
    <xf numFmtId="0" fontId="22" fillId="14" borderId="19" xfId="2" applyFont="1" applyFill="1" applyBorder="1" applyAlignment="1" applyProtection="1">
      <alignment horizontal="center"/>
    </xf>
    <xf numFmtId="0" fontId="21" fillId="11" borderId="10" xfId="0" applyFont="1" applyFill="1" applyBorder="1" applyAlignment="1" applyProtection="1">
      <alignment horizontal="center" vertical="center" wrapText="1"/>
      <protection locked="0"/>
    </xf>
    <xf numFmtId="0" fontId="21" fillId="11" borderId="26" xfId="0" applyFont="1" applyFill="1" applyBorder="1" applyAlignment="1" applyProtection="1">
      <alignment horizontal="center" vertical="center" wrapText="1"/>
      <protection locked="0"/>
    </xf>
    <xf numFmtId="0" fontId="23" fillId="10" borderId="10" xfId="0" applyFont="1" applyFill="1" applyBorder="1" applyAlignment="1">
      <alignment horizontal="center" vertical="center" wrapText="1"/>
    </xf>
    <xf numFmtId="0" fontId="23" fillId="10" borderId="26" xfId="0" applyFont="1" applyFill="1" applyBorder="1" applyAlignment="1">
      <alignment horizontal="center" vertical="center" wrapText="1"/>
    </xf>
    <xf numFmtId="0" fontId="23" fillId="12" borderId="36"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23" fillId="12" borderId="37" xfId="0" applyFont="1" applyFill="1" applyBorder="1" applyAlignment="1">
      <alignment horizontal="center" vertical="center" wrapText="1"/>
    </xf>
    <xf numFmtId="0" fontId="23" fillId="12" borderId="25" xfId="0" applyFont="1" applyFill="1" applyBorder="1" applyAlignment="1">
      <alignment horizontal="center" vertical="center" wrapText="1"/>
    </xf>
    <xf numFmtId="0" fontId="21" fillId="5" borderId="36" xfId="0" applyFont="1" applyFill="1" applyBorder="1" applyAlignment="1" applyProtection="1">
      <alignment horizontal="center" vertical="center" wrapText="1"/>
      <protection locked="0"/>
    </xf>
    <xf numFmtId="0" fontId="21" fillId="5" borderId="22" xfId="0" applyFont="1" applyFill="1" applyBorder="1" applyAlignment="1" applyProtection="1">
      <alignment horizontal="center" vertical="center" wrapText="1"/>
      <protection locked="0"/>
    </xf>
    <xf numFmtId="0" fontId="21" fillId="5" borderId="37" xfId="0" applyFont="1" applyFill="1" applyBorder="1" applyAlignment="1" applyProtection="1">
      <alignment horizontal="center" vertical="center" wrapText="1"/>
      <protection locked="0"/>
    </xf>
    <xf numFmtId="0" fontId="21" fillId="5" borderId="25" xfId="0" applyFont="1" applyFill="1" applyBorder="1" applyAlignment="1" applyProtection="1">
      <alignment horizontal="center" vertical="center" wrapText="1"/>
      <protection locked="0"/>
    </xf>
    <xf numFmtId="0" fontId="11" fillId="4" borderId="0" xfId="0" applyFont="1" applyFill="1" applyAlignment="1">
      <alignment horizontal="center"/>
    </xf>
    <xf numFmtId="0" fontId="23" fillId="14" borderId="16" xfId="0" applyFont="1" applyFill="1" applyBorder="1" applyAlignment="1">
      <alignment horizontal="center"/>
    </xf>
    <xf numFmtId="0" fontId="23" fillId="14" borderId="17" xfId="0" applyFont="1" applyFill="1" applyBorder="1" applyAlignment="1">
      <alignment horizontal="center"/>
    </xf>
    <xf numFmtId="0" fontId="21" fillId="0" borderId="16" xfId="0" applyFont="1" applyBorder="1" applyAlignment="1" applyProtection="1">
      <alignment horizontal="center"/>
      <protection locked="0"/>
    </xf>
    <xf numFmtId="0" fontId="21" fillId="0" borderId="17" xfId="0" applyFont="1" applyBorder="1" applyAlignment="1" applyProtection="1">
      <alignment horizontal="center"/>
      <protection locked="0"/>
    </xf>
    <xf numFmtId="0" fontId="11" fillId="10" borderId="10" xfId="0" applyFont="1" applyFill="1" applyBorder="1" applyAlignment="1">
      <alignment horizontal="center" vertical="center" textRotation="90"/>
    </xf>
    <xf numFmtId="0" fontId="11" fillId="10" borderId="15" xfId="0" applyFont="1" applyFill="1" applyBorder="1" applyAlignment="1">
      <alignment horizontal="center" vertical="center" textRotation="90"/>
    </xf>
    <xf numFmtId="0" fontId="11" fillId="10" borderId="26" xfId="0" applyFont="1" applyFill="1" applyBorder="1" applyAlignment="1">
      <alignment horizontal="center" vertical="center" textRotation="90"/>
    </xf>
    <xf numFmtId="0" fontId="10" fillId="11" borderId="16" xfId="0" applyFont="1" applyFill="1" applyBorder="1" applyAlignment="1">
      <alignment horizontal="center" vertical="center" wrapText="1"/>
    </xf>
    <xf numFmtId="0" fontId="10" fillId="11" borderId="35" xfId="0" applyFont="1" applyFill="1" applyBorder="1" applyAlignment="1">
      <alignment horizontal="center" vertical="center" wrapText="1"/>
    </xf>
    <xf numFmtId="0" fontId="11" fillId="12" borderId="16" xfId="0" applyFont="1" applyFill="1" applyBorder="1" applyAlignment="1">
      <alignment horizontal="center" vertical="center"/>
    </xf>
    <xf numFmtId="0" fontId="11" fillId="12" borderId="21" xfId="0" applyFont="1" applyFill="1" applyBorder="1" applyAlignment="1">
      <alignment horizontal="center" vertical="center"/>
    </xf>
    <xf numFmtId="0" fontId="11" fillId="12" borderId="17" xfId="0" applyFont="1" applyFill="1" applyBorder="1" applyAlignment="1">
      <alignment horizontal="center" vertical="center"/>
    </xf>
    <xf numFmtId="0" fontId="0" fillId="3" borderId="38" xfId="0" applyFill="1" applyBorder="1" applyAlignment="1">
      <alignment horizontal="center"/>
    </xf>
    <xf numFmtId="0" fontId="1" fillId="13" borderId="16" xfId="0" applyFont="1" applyFill="1" applyBorder="1" applyAlignment="1">
      <alignment horizontal="center" vertical="center" wrapText="1"/>
    </xf>
    <xf numFmtId="0" fontId="1" fillId="13" borderId="17" xfId="0" applyFont="1" applyFill="1" applyBorder="1" applyAlignment="1">
      <alignment horizontal="center" vertical="center" wrapText="1"/>
    </xf>
    <xf numFmtId="0" fontId="1" fillId="3" borderId="16" xfId="0" applyFont="1" applyFill="1" applyBorder="1" applyAlignment="1">
      <alignment horizontal="center"/>
    </xf>
    <xf numFmtId="0" fontId="1" fillId="3" borderId="17" xfId="0" applyFont="1" applyFill="1" applyBorder="1" applyAlignment="1">
      <alignment horizontal="center"/>
    </xf>
  </cellXfs>
  <cellStyles count="3">
    <cellStyle name="Hyperlink" xfId="2" builtinId="8"/>
    <cellStyle name="Normal" xfId="0" builtinId="0"/>
    <cellStyle name="Percent" xfId="1" builtinId="5"/>
  </cellStyles>
  <dxfs count="16">
    <dxf>
      <font>
        <color theme="0" tint="-4.9989318521683403E-2"/>
      </font>
    </dxf>
    <dxf>
      <font>
        <color theme="0" tint="-4.9989318521683403E-2"/>
      </font>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
      <font>
        <color theme="0" tint="-4.9989318521683403E-2"/>
      </font>
    </dxf>
    <dxf>
      <font>
        <color theme="0" tint="-4.9989318521683403E-2"/>
      </font>
    </dxf>
    <dxf>
      <fill>
        <patternFill patternType="none">
          <fgColor indexed="64"/>
          <bgColor auto="1"/>
        </patternFill>
      </fill>
      <border diagonalUp="0" diagonalDown="0">
        <left style="thin">
          <color indexed="64"/>
        </left>
        <right style="thin">
          <color indexed="64"/>
        </right>
        <top/>
        <bottom/>
        <vertical/>
        <horizontal/>
      </border>
      <protection locked="0" hidden="0"/>
    </dxf>
    <dxf>
      <fill>
        <patternFill patternType="none">
          <fgColor indexed="64"/>
          <bgColor auto="1"/>
        </patternFill>
      </fill>
      <border diagonalUp="0" diagonalDown="0">
        <left style="thin">
          <color indexed="64"/>
        </left>
        <right style="thin">
          <color indexed="64"/>
        </right>
        <top/>
        <bottom/>
        <vertical/>
        <horizontal/>
      </border>
      <protection locked="0" hidden="0"/>
    </dxf>
    <dxf>
      <fill>
        <patternFill patternType="none">
          <fgColor indexed="64"/>
          <bgColor auto="1"/>
        </patternFill>
      </fill>
      <border diagonalUp="0" diagonalDown="0" outline="0">
        <left/>
        <right style="thin">
          <color indexed="64"/>
        </right>
        <top/>
        <bottom/>
      </border>
      <protection locked="0" hidden="0"/>
    </dxf>
    <dxf>
      <font>
        <color theme="1" tint="0.34998626667073579"/>
      </font>
      <numFmt numFmtId="19" formatCode="dd/mm/yyyy"/>
      <fill>
        <patternFill patternType="solid">
          <fgColor indexed="64"/>
          <bgColor theme="2"/>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protection locked="0" hidden="0"/>
    </dxf>
    <dxf>
      <font>
        <strike val="0"/>
        <outline val="0"/>
        <shadow val="0"/>
        <u val="none"/>
        <vertAlign val="baseline"/>
        <sz val="11"/>
        <color theme="1" tint="0.34998626667073579"/>
        <name val="Calibri"/>
        <scheme val="minor"/>
      </font>
      <numFmt numFmtId="19" formatCode="dd/mm/yyyy"/>
      <fill>
        <patternFill patternType="solid">
          <fgColor indexed="64"/>
          <bgColor theme="2"/>
        </patternFill>
      </fill>
      <protection locked="0" hidden="0"/>
    </dxf>
    <dxf>
      <font>
        <strike val="0"/>
        <outline val="0"/>
        <shadow val="0"/>
        <u val="none"/>
        <vertAlign val="baseline"/>
        <sz val="11"/>
        <color theme="1" tint="0.34998626667073579"/>
        <name val="Calibri"/>
        <scheme val="minor"/>
      </font>
      <numFmt numFmtId="19" formatCode="dd/mm/yyyy"/>
      <fill>
        <patternFill patternType="solid">
          <fgColor indexed="64"/>
          <bgColor theme="2"/>
        </patternFill>
      </fill>
      <alignment horizontal="center" textRotation="0" indent="0" justifyLastLine="0" shrinkToFit="0" readingOrder="0"/>
      <protection locked="1" hidden="0"/>
    </dxf>
    <dxf>
      <protection locked="0" hidden="0"/>
    </dxf>
    <dxf>
      <font>
        <strike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0" defaultTableStyle="TableStyleMedium2" defaultPivotStyle="PivotStyleLight16"/>
  <colors>
    <mruColors>
      <color rgb="FF663300"/>
      <color rgb="FFF0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Variables!$B$21</c:f>
          <c:strCache>
            <c:ptCount val="1"/>
            <c:pt idx="0">
              <c:v> by shift (AM/PM) for all data (total count)</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9.7816536339247528E-2"/>
          <c:y val="0.1485498169896341"/>
          <c:w val="0.85563958113483241"/>
          <c:h val="0.67379255867776899"/>
        </c:manualLayout>
      </c:layout>
      <c:barChart>
        <c:barDir val="col"/>
        <c:grouping val="stacked"/>
        <c:varyColors val="0"/>
        <c:ser>
          <c:idx val="0"/>
          <c:order val="0"/>
          <c:tx>
            <c:strRef>
              <c:f>'List 1 Pareto'!$C$34</c:f>
              <c:strCache>
                <c:ptCount val="1"/>
                <c:pt idx="0">
                  <c:v>AM shift</c:v>
                </c:pt>
              </c:strCache>
            </c:strRef>
          </c:tx>
          <c:spPr>
            <a:solidFill>
              <a:schemeClr val="accent1">
                <a:lumMod val="50000"/>
              </a:schemeClr>
            </a:solidFill>
            <a:ln>
              <a:noFill/>
            </a:ln>
            <a:effectLst/>
          </c:spPr>
          <c:invertIfNegative val="0"/>
          <c:cat>
            <c:strRef>
              <c:f>'List 1 Pareto'!$D$33:$M$33</c:f>
            </c:strRef>
          </c:cat>
          <c:val>
            <c:numRef>
              <c:f>'List 1 Pareto'!$D$34:$M$34</c:f>
              <c:numCache>
                <c:formatCode>General;#;0;@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1CF-41F6-92C6-37932C1743D9}"/>
            </c:ext>
          </c:extLst>
        </c:ser>
        <c:ser>
          <c:idx val="1"/>
          <c:order val="1"/>
          <c:tx>
            <c:strRef>
              <c:f>'List 1 Pareto'!$C$35</c:f>
              <c:strCache>
                <c:ptCount val="1"/>
                <c:pt idx="0">
                  <c:v>PM shift</c:v>
                </c:pt>
              </c:strCache>
            </c:strRef>
          </c:tx>
          <c:spPr>
            <a:solidFill>
              <a:schemeClr val="accent1">
                <a:lumMod val="40000"/>
                <a:lumOff val="60000"/>
              </a:schemeClr>
            </a:solidFill>
            <a:ln>
              <a:noFill/>
            </a:ln>
            <a:effectLst/>
          </c:spPr>
          <c:invertIfNegative val="0"/>
          <c:cat>
            <c:strRef>
              <c:f>'List 1 Pareto'!$D$33:$M$33</c:f>
            </c:strRef>
          </c:cat>
          <c:val>
            <c:numRef>
              <c:f>'List 1 Pareto'!$D$35:$M$35</c:f>
              <c:numCache>
                <c:formatCode>General;#;0;@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81CF-41F6-92C6-37932C1743D9}"/>
            </c:ext>
          </c:extLst>
        </c:ser>
        <c:dLbls>
          <c:showLegendKey val="0"/>
          <c:showVal val="0"/>
          <c:showCatName val="0"/>
          <c:showSerName val="0"/>
          <c:showPercent val="0"/>
          <c:showBubbleSize val="0"/>
        </c:dLbls>
        <c:gapWidth val="50"/>
        <c:overlap val="100"/>
        <c:axId val="723054528"/>
        <c:axId val="723053544"/>
        <c:extLst>
          <c:ext xmlns:c15="http://schemas.microsoft.com/office/drawing/2012/chart" uri="{02D57815-91ED-43cb-92C2-25804820EDAC}">
            <c15:filteredBarSeries>
              <c15:ser>
                <c:idx val="2"/>
                <c:order val="2"/>
                <c:tx>
                  <c:strRef>
                    <c:extLst>
                      <c:ext uri="{02D57815-91ED-43cb-92C2-25804820EDAC}">
                        <c15:formulaRef>
                          <c15:sqref>'List 1 Pareto'!$C$36</c15:sqref>
                        </c15:formulaRef>
                      </c:ext>
                    </c:extLst>
                    <c:strCache>
                      <c:ptCount val="1"/>
                      <c:pt idx="0">
                        <c:v>Whole day</c:v>
                      </c:pt>
                    </c:strCache>
                  </c:strRef>
                </c:tx>
                <c:spPr>
                  <a:solidFill>
                    <a:schemeClr val="accent3"/>
                  </a:solidFill>
                  <a:ln>
                    <a:noFill/>
                  </a:ln>
                  <a:effectLst/>
                </c:spPr>
                <c:invertIfNegative val="0"/>
                <c:cat>
                  <c:strRef>
                    <c:extLst>
                      <c:ext uri="{02D57815-91ED-43cb-92C2-25804820EDAC}">
                        <c15:formulaRef>
                          <c15:sqref>'List 1 Pareto'!$D$33:$M$33</c15:sqref>
                        </c15:formulaRef>
                      </c:ext>
                    </c:extLst>
                  </c:strRef>
                </c:cat>
                <c:val>
                  <c:numRef>
                    <c:extLst>
                      <c:ext uri="{02D57815-91ED-43cb-92C2-25804820EDAC}">
                        <c15:formulaRef>
                          <c15:sqref>'List 1 Pareto'!$D$36:$M$36</c15:sqref>
                        </c15:formulaRef>
                      </c:ext>
                    </c:extLst>
                    <c:numCache>
                      <c:formatCode>General;#;0;@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81CF-41F6-92C6-37932C1743D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'List 1 Pareto'!$C$37</c15:sqref>
                        </c15:formulaRef>
                      </c:ext>
                    </c:extLst>
                    <c:strCache>
                      <c:ptCount val="1"/>
                      <c:pt idx="0">
                        <c:v>Whole day percentage</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'List 1 Pareto'!$D$33:$M$33</c15:sqref>
                        </c15:formulaRef>
                      </c:ext>
                    </c:extLst>
                  </c:strRef>
                </c:cat>
                <c:val>
                  <c:numRef>
                    <c:extLst xmlns:c15="http://schemas.microsoft.com/office/drawing/2012/chart">
                      <c:ext xmlns:c15="http://schemas.microsoft.com/office/drawing/2012/chart" uri="{02D57815-91ED-43cb-92C2-25804820EDAC}">
                        <c15:formulaRef>
                          <c15:sqref>'List 1 Pareto'!$D$37:$M$37</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4-81CF-41F6-92C6-37932C1743D9}"/>
                  </c:ext>
                </c:extLst>
              </c15:ser>
            </c15:filteredBarSeries>
          </c:ext>
        </c:extLst>
      </c:barChart>
      <c:lineChart>
        <c:grouping val="standard"/>
        <c:varyColors val="0"/>
        <c:ser>
          <c:idx val="4"/>
          <c:order val="4"/>
          <c:tx>
            <c:strRef>
              <c:f>'List 1 Pareto'!$C$38</c:f>
              <c:strCache>
                <c:ptCount val="1"/>
                <c:pt idx="0">
                  <c:v>Cumulative %</c:v>
                </c:pt>
              </c:strCache>
            </c:strRef>
          </c:tx>
          <c:spPr>
            <a:ln w="28575" cap="rnd">
              <a:solidFill>
                <a:schemeClr val="accent2"/>
              </a:solidFill>
              <a:round/>
            </a:ln>
            <a:effectLst/>
          </c:spPr>
          <c:marker>
            <c:symbol val="diamond"/>
            <c:size val="7"/>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'List 1 Pareto'!$D$33:$N$33</c:f>
              <c:strCache>
                <c:ptCount val="11"/>
                <c:pt idx="10">
                  <c:v>Total</c:v>
                </c:pt>
              </c:strCache>
            </c:strRef>
          </c:cat>
          <c:val>
            <c:numRef>
              <c:f>'List 1 Pareto'!$D$38:$M$38</c:f>
              <c:numCache>
                <c:formatCode>0.0%</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2-81CF-41F6-92C6-37932C1743D9}"/>
            </c:ext>
          </c:extLst>
        </c:ser>
        <c:dLbls>
          <c:showLegendKey val="0"/>
          <c:showVal val="0"/>
          <c:showCatName val="0"/>
          <c:showSerName val="0"/>
          <c:showPercent val="0"/>
          <c:showBubbleSize val="0"/>
        </c:dLbls>
        <c:marker val="1"/>
        <c:smooth val="0"/>
        <c:axId val="705330464"/>
        <c:axId val="705330136"/>
      </c:lineChart>
      <c:catAx>
        <c:axId val="723054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23053544"/>
        <c:crosses val="autoZero"/>
        <c:auto val="1"/>
        <c:lblAlgn val="ctr"/>
        <c:lblOffset val="100"/>
        <c:noMultiLvlLbl val="0"/>
      </c:catAx>
      <c:valAx>
        <c:axId val="723053544"/>
        <c:scaling>
          <c:orientation val="minMax"/>
        </c:scaling>
        <c:delete val="0"/>
        <c:axPos val="l"/>
        <c:title>
          <c:tx>
            <c:strRef>
              <c:f>Variables!$B$23</c:f>
              <c:strCache>
                <c:ptCount val="1"/>
                <c:pt idx="0">
                  <c:v>Count</c:v>
                </c:pt>
              </c:strCache>
            </c:strRef>
          </c:tx>
          <c:layout>
            <c:manualLayout>
              <c:xMode val="edge"/>
              <c:yMode val="edge"/>
              <c:x val="2.8355115404388884E-2"/>
              <c:y val="0.4212414278886065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0;@" sourceLinked="1"/>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23054528"/>
        <c:crosses val="autoZero"/>
        <c:crossBetween val="between"/>
      </c:valAx>
      <c:valAx>
        <c:axId val="705330136"/>
        <c:scaling>
          <c:orientation val="minMax"/>
          <c:max val="1"/>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705330464"/>
        <c:crosses val="max"/>
        <c:crossBetween val="between"/>
      </c:valAx>
      <c:catAx>
        <c:axId val="705330464"/>
        <c:scaling>
          <c:orientation val="minMax"/>
        </c:scaling>
        <c:delete val="1"/>
        <c:axPos val="b"/>
        <c:numFmt formatCode="General" sourceLinked="1"/>
        <c:majorTickMark val="out"/>
        <c:minorTickMark val="none"/>
        <c:tickLblPos val="nextTo"/>
        <c:crossAx val="705330136"/>
        <c:crosses val="autoZero"/>
        <c:auto val="1"/>
        <c:lblAlgn val="ctr"/>
        <c:lblOffset val="100"/>
        <c:noMultiLvlLbl val="0"/>
      </c:catAx>
      <c:spPr>
        <a:noFill/>
        <a:ln>
          <a:noFill/>
        </a:ln>
        <a:effectLst/>
      </c:spPr>
    </c:plotArea>
    <c:legend>
      <c:legendPos val="b"/>
      <c:layout>
        <c:manualLayout>
          <c:xMode val="edge"/>
          <c:yMode val="edge"/>
          <c:x val="0.34359508209475903"/>
          <c:y val="0.94355804885411687"/>
          <c:w val="0.31280973095467229"/>
          <c:h val="4.6218308973359164E-2"/>
        </c:manualLayout>
      </c:layout>
      <c:overlay val="0"/>
      <c:spPr>
        <a:noFill/>
        <a:ln w="3175">
          <a:solidFill>
            <a:schemeClr val="bg1">
              <a:lumMod val="95000"/>
            </a:schemeClr>
          </a:solid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Variables!$B$26</c:f>
          <c:strCache>
            <c:ptCount val="1"/>
            <c:pt idx="0">
              <c:v> by shift (AM/PM) for all data (total count)</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0330119465004545"/>
          <c:y val="0.14869200774823271"/>
          <c:w val="0.85041001168679398"/>
          <c:h val="0.67477648361047515"/>
        </c:manualLayout>
      </c:layout>
      <c:barChart>
        <c:barDir val="col"/>
        <c:grouping val="stacked"/>
        <c:varyColors val="0"/>
        <c:ser>
          <c:idx val="0"/>
          <c:order val="0"/>
          <c:tx>
            <c:strRef>
              <c:f>'List 2 Pareto'!$C$34</c:f>
              <c:strCache>
                <c:ptCount val="1"/>
                <c:pt idx="0">
                  <c:v>AM shift</c:v>
                </c:pt>
              </c:strCache>
            </c:strRef>
          </c:tx>
          <c:spPr>
            <a:solidFill>
              <a:schemeClr val="accent1">
                <a:lumMod val="50000"/>
              </a:schemeClr>
            </a:solidFill>
            <a:ln>
              <a:noFill/>
            </a:ln>
            <a:effectLst/>
          </c:spPr>
          <c:invertIfNegative val="0"/>
          <c:cat>
            <c:strRef>
              <c:f>'List 2 Pareto'!$D$33:$M$33</c:f>
            </c:strRef>
          </c:cat>
          <c:val>
            <c:numRef>
              <c:f>'List 2 Pareto'!$D$34:$M$34</c:f>
              <c:numCache>
                <c:formatCode>General;#;0;@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C3B-43B4-8DF8-E41D50E22C16}"/>
            </c:ext>
          </c:extLst>
        </c:ser>
        <c:ser>
          <c:idx val="1"/>
          <c:order val="1"/>
          <c:tx>
            <c:strRef>
              <c:f>'List 2 Pareto'!$C$35</c:f>
              <c:strCache>
                <c:ptCount val="1"/>
                <c:pt idx="0">
                  <c:v>PM shift</c:v>
                </c:pt>
              </c:strCache>
            </c:strRef>
          </c:tx>
          <c:spPr>
            <a:solidFill>
              <a:schemeClr val="accent1">
                <a:lumMod val="40000"/>
                <a:lumOff val="60000"/>
              </a:schemeClr>
            </a:solidFill>
            <a:ln>
              <a:noFill/>
            </a:ln>
            <a:effectLst/>
          </c:spPr>
          <c:invertIfNegative val="0"/>
          <c:cat>
            <c:strRef>
              <c:f>'List 2 Pareto'!$D$33:$M$33</c:f>
            </c:strRef>
          </c:cat>
          <c:val>
            <c:numRef>
              <c:f>'List 2 Pareto'!$D$35:$M$35</c:f>
              <c:numCache>
                <c:formatCode>General;#;0;@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8C3B-43B4-8DF8-E41D50E22C16}"/>
            </c:ext>
          </c:extLst>
        </c:ser>
        <c:dLbls>
          <c:showLegendKey val="0"/>
          <c:showVal val="0"/>
          <c:showCatName val="0"/>
          <c:showSerName val="0"/>
          <c:showPercent val="0"/>
          <c:showBubbleSize val="0"/>
        </c:dLbls>
        <c:gapWidth val="50"/>
        <c:overlap val="100"/>
        <c:axId val="723054528"/>
        <c:axId val="723053544"/>
        <c:extLst>
          <c:ext xmlns:c15="http://schemas.microsoft.com/office/drawing/2012/chart" uri="{02D57815-91ED-43cb-92C2-25804820EDAC}">
            <c15:filteredBarSeries>
              <c15:ser>
                <c:idx val="2"/>
                <c:order val="2"/>
                <c:tx>
                  <c:strRef>
                    <c:extLst>
                      <c:ext uri="{02D57815-91ED-43cb-92C2-25804820EDAC}">
                        <c15:formulaRef>
                          <c15:sqref>'List 2 Pareto'!$C$36</c15:sqref>
                        </c15:formulaRef>
                      </c:ext>
                    </c:extLst>
                    <c:strCache>
                      <c:ptCount val="1"/>
                      <c:pt idx="0">
                        <c:v>Whole day</c:v>
                      </c:pt>
                    </c:strCache>
                  </c:strRef>
                </c:tx>
                <c:spPr>
                  <a:solidFill>
                    <a:schemeClr val="accent3"/>
                  </a:solidFill>
                  <a:ln>
                    <a:noFill/>
                  </a:ln>
                  <a:effectLst/>
                </c:spPr>
                <c:invertIfNegative val="0"/>
                <c:cat>
                  <c:strRef>
                    <c:extLst>
                      <c:ext uri="{02D57815-91ED-43cb-92C2-25804820EDAC}">
                        <c15:formulaRef>
                          <c15:sqref>'List 2 Pareto'!$D$33:$M$33</c15:sqref>
                        </c15:formulaRef>
                      </c:ext>
                    </c:extLst>
                  </c:strRef>
                </c:cat>
                <c:val>
                  <c:numRef>
                    <c:extLst>
                      <c:ext uri="{02D57815-91ED-43cb-92C2-25804820EDAC}">
                        <c15:formulaRef>
                          <c15:sqref>'List 2 Pareto'!$D$36:$M$36</c15:sqref>
                        </c15:formulaRef>
                      </c:ext>
                    </c:extLst>
                    <c:numCache>
                      <c:formatCode>General;#;0;@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8C3B-43B4-8DF8-E41D50E22C1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'List 2 Pareto'!$C$37</c15:sqref>
                        </c15:formulaRef>
                      </c:ext>
                    </c:extLst>
                    <c:strCache>
                      <c:ptCount val="1"/>
                      <c:pt idx="0">
                        <c:v>Whole day percentage</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'List 2 Pareto'!$D$33:$M$33</c15:sqref>
                        </c15:formulaRef>
                      </c:ext>
                    </c:extLst>
                  </c:strRef>
                </c:cat>
                <c:val>
                  <c:numRef>
                    <c:extLst xmlns:c15="http://schemas.microsoft.com/office/drawing/2012/chart">
                      <c:ext xmlns:c15="http://schemas.microsoft.com/office/drawing/2012/chart" uri="{02D57815-91ED-43cb-92C2-25804820EDAC}">
                        <c15:formulaRef>
                          <c15:sqref>'List 2 Pareto'!$D$37:$M$37</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4-8C3B-43B4-8DF8-E41D50E22C16}"/>
                  </c:ext>
                </c:extLst>
              </c15:ser>
            </c15:filteredBarSeries>
          </c:ext>
        </c:extLst>
      </c:barChart>
      <c:lineChart>
        <c:grouping val="standard"/>
        <c:varyColors val="0"/>
        <c:ser>
          <c:idx val="4"/>
          <c:order val="4"/>
          <c:tx>
            <c:strRef>
              <c:f>'List 2 Pareto'!$C$38</c:f>
              <c:strCache>
                <c:ptCount val="1"/>
                <c:pt idx="0">
                  <c:v>Cumulative %</c:v>
                </c:pt>
              </c:strCache>
            </c:strRef>
          </c:tx>
          <c:spPr>
            <a:ln w="28575" cap="rnd">
              <a:solidFill>
                <a:schemeClr val="accent2"/>
              </a:solidFill>
              <a:round/>
            </a:ln>
            <a:effectLst/>
          </c:spPr>
          <c:marker>
            <c:symbol val="diamond"/>
            <c:size val="7"/>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accent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'List 2 Pareto'!$D$33:$N$33</c:f>
              <c:strCache>
                <c:ptCount val="11"/>
                <c:pt idx="10">
                  <c:v>Total</c:v>
                </c:pt>
              </c:strCache>
            </c:strRef>
          </c:cat>
          <c:val>
            <c:numRef>
              <c:f>'List 2 Pareto'!$D$38:$M$38</c:f>
              <c:numCache>
                <c:formatCode>0.0%</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2-8C3B-43B4-8DF8-E41D50E22C16}"/>
            </c:ext>
          </c:extLst>
        </c:ser>
        <c:dLbls>
          <c:showLegendKey val="0"/>
          <c:showVal val="0"/>
          <c:showCatName val="0"/>
          <c:showSerName val="0"/>
          <c:showPercent val="0"/>
          <c:showBubbleSize val="0"/>
        </c:dLbls>
        <c:marker val="1"/>
        <c:smooth val="0"/>
        <c:axId val="705330464"/>
        <c:axId val="705330136"/>
      </c:lineChart>
      <c:catAx>
        <c:axId val="723054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723053544"/>
        <c:crosses val="autoZero"/>
        <c:auto val="1"/>
        <c:lblAlgn val="ctr"/>
        <c:lblOffset val="100"/>
        <c:noMultiLvlLbl val="0"/>
      </c:catAx>
      <c:valAx>
        <c:axId val="723053544"/>
        <c:scaling>
          <c:orientation val="minMax"/>
        </c:scaling>
        <c:delete val="0"/>
        <c:axPos val="l"/>
        <c:title>
          <c:tx>
            <c:strRef>
              <c:f>Variables!$B$23</c:f>
              <c:strCache>
                <c:ptCount val="1"/>
                <c:pt idx="0">
                  <c:v>Count</c:v>
                </c:pt>
              </c:strCache>
            </c:strRef>
          </c:tx>
          <c:layout>
            <c:manualLayout>
              <c:xMode val="edge"/>
              <c:yMode val="edge"/>
              <c:x val="2.779043847119422E-2"/>
              <c:y val="0.43657689114739251"/>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0;@" sourceLinked="1"/>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23054528"/>
        <c:crosses val="autoZero"/>
        <c:crossBetween val="between"/>
      </c:valAx>
      <c:valAx>
        <c:axId val="705330136"/>
        <c:scaling>
          <c:orientation val="minMax"/>
          <c:max val="1"/>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705330464"/>
        <c:crosses val="max"/>
        <c:crossBetween val="between"/>
      </c:valAx>
      <c:catAx>
        <c:axId val="705330464"/>
        <c:scaling>
          <c:orientation val="minMax"/>
        </c:scaling>
        <c:delete val="1"/>
        <c:axPos val="b"/>
        <c:numFmt formatCode="General" sourceLinked="1"/>
        <c:majorTickMark val="out"/>
        <c:minorTickMark val="none"/>
        <c:tickLblPos val="nextTo"/>
        <c:crossAx val="705330136"/>
        <c:crosses val="autoZero"/>
        <c:auto val="1"/>
        <c:lblAlgn val="ctr"/>
        <c:lblOffset val="100"/>
        <c:noMultiLvlLbl val="0"/>
      </c:catAx>
      <c:spPr>
        <a:noFill/>
        <a:ln>
          <a:noFill/>
        </a:ln>
        <a:effectLst/>
      </c:spPr>
    </c:plotArea>
    <c:legend>
      <c:legendPos val="b"/>
      <c:layout>
        <c:manualLayout>
          <c:xMode val="edge"/>
          <c:yMode val="edge"/>
          <c:x val="0.33859033458858157"/>
          <c:y val="0.94355804885411687"/>
          <c:w val="0.32281922261178203"/>
          <c:h val="4.6218308973359164E-2"/>
        </c:manualLayout>
      </c:layout>
      <c:overlay val="0"/>
      <c:spPr>
        <a:noFill/>
        <a:ln w="3175">
          <a:solidFill>
            <a:schemeClr val="bg1">
              <a:lumMod val="95000"/>
            </a:schemeClr>
          </a:solid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Variables!$B$32</c:f>
          <c:strCache>
            <c:ptCount val="1"/>
            <c:pt idx="0">
              <c:v>Exploring the  '' in detail (All day)</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25009293247101322"/>
          <c:y val="0.18495100206307102"/>
          <c:w val="0.71902289809473863"/>
          <c:h val="0.65972259062776306"/>
        </c:manualLayout>
      </c:layout>
      <c:barChart>
        <c:barDir val="bar"/>
        <c:grouping val="clustered"/>
        <c:varyColors val="0"/>
        <c:ser>
          <c:idx val="0"/>
          <c:order val="0"/>
          <c:spPr>
            <a:solidFill>
              <a:schemeClr val="accent1">
                <a:lumMod val="50000"/>
              </a:schemeClr>
            </a:solidFill>
            <a:ln>
              <a:noFill/>
            </a:ln>
            <a:effectLst/>
          </c:spPr>
          <c:invertIfNegative val="0"/>
          <c:cat>
            <c:strRef>
              <c:f>'Heat Map'!List2ExpLabel</c:f>
            </c:strRef>
          </c:cat>
          <c:val>
            <c:numRef>
              <c:f>'Heat Map'!List2ExpTotal</c:f>
              <c:numCache>
                <c:formatCode>General</c:formatCode>
                <c:ptCount val="1"/>
                <c:pt idx="0">
                  <c:v>0</c:v>
                </c:pt>
              </c:numCache>
            </c:numRef>
          </c:val>
          <c:extLst>
            <c:ext xmlns:c16="http://schemas.microsoft.com/office/drawing/2014/chart" uri="{C3380CC4-5D6E-409C-BE32-E72D297353CC}">
              <c16:uniqueId val="{00000000-AA3D-4B10-AF0C-A7A75E354C0B}"/>
            </c:ext>
          </c:extLst>
        </c:ser>
        <c:dLbls>
          <c:showLegendKey val="0"/>
          <c:showVal val="0"/>
          <c:showCatName val="0"/>
          <c:showSerName val="0"/>
          <c:showPercent val="0"/>
          <c:showBubbleSize val="0"/>
        </c:dLbls>
        <c:gapWidth val="50"/>
        <c:axId val="725625472"/>
        <c:axId val="725621208"/>
      </c:barChart>
      <c:catAx>
        <c:axId val="725625472"/>
        <c:scaling>
          <c:orientation val="minMax"/>
        </c:scaling>
        <c:delete val="0"/>
        <c:axPos val="l"/>
        <c:title>
          <c:tx>
            <c:strRef>
              <c:f>Variables!$B$33</c:f>
              <c:strCache>
                <c:ptCount val="1"/>
                <c:pt idx="0">
                  <c:v> categories</c:v>
                </c:pt>
              </c:strCache>
            </c:strRef>
          </c:tx>
          <c:layout>
            <c:manualLayout>
              <c:xMode val="edge"/>
              <c:yMode val="edge"/>
              <c:x val="7.0203344403659031E-3"/>
              <c:y val="0.27533045977011494"/>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25621208"/>
        <c:crosses val="autoZero"/>
        <c:auto val="1"/>
        <c:lblAlgn val="ctr"/>
        <c:lblOffset val="100"/>
        <c:noMultiLvlLbl val="0"/>
      </c:catAx>
      <c:valAx>
        <c:axId val="72562120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GB" b="1">
                    <a:solidFill>
                      <a:schemeClr val="tx1"/>
                    </a:solidFill>
                  </a:rPr>
                  <a:t>Count</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2562547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Variables!$B$35</c:f>
          <c:strCache>
            <c:ptCount val="1"/>
            <c:pt idx="0">
              <c:v>Exploring the  '' in detail (All day)</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25749257122880614"/>
          <c:y val="0.18495100206307102"/>
          <c:w val="0.7116232593369457"/>
          <c:h val="0.65972259062776306"/>
        </c:manualLayout>
      </c:layout>
      <c:barChart>
        <c:barDir val="bar"/>
        <c:grouping val="clustered"/>
        <c:varyColors val="0"/>
        <c:ser>
          <c:idx val="0"/>
          <c:order val="0"/>
          <c:spPr>
            <a:solidFill>
              <a:schemeClr val="accent1">
                <a:lumMod val="50000"/>
              </a:schemeClr>
            </a:solidFill>
            <a:ln>
              <a:noFill/>
            </a:ln>
            <a:effectLst/>
          </c:spPr>
          <c:invertIfNegative val="0"/>
          <c:cat>
            <c:strRef>
              <c:f>'Heat Map'!List1ExpLabel</c:f>
            </c:strRef>
          </c:cat>
          <c:val>
            <c:numRef>
              <c:f>'Heat Map'!List1ExpTotal</c:f>
              <c:numCache>
                <c:formatCode>General</c:formatCode>
                <c:ptCount val="1"/>
                <c:pt idx="0">
                  <c:v>0</c:v>
                </c:pt>
              </c:numCache>
            </c:numRef>
          </c:val>
          <c:extLst>
            <c:ext xmlns:c16="http://schemas.microsoft.com/office/drawing/2014/chart" uri="{C3380CC4-5D6E-409C-BE32-E72D297353CC}">
              <c16:uniqueId val="{00000000-093E-406C-8BD2-F5325C54B12B}"/>
            </c:ext>
          </c:extLst>
        </c:ser>
        <c:dLbls>
          <c:showLegendKey val="0"/>
          <c:showVal val="0"/>
          <c:showCatName val="0"/>
          <c:showSerName val="0"/>
          <c:showPercent val="0"/>
          <c:showBubbleSize val="0"/>
        </c:dLbls>
        <c:gapWidth val="50"/>
        <c:axId val="725625472"/>
        <c:axId val="725621208"/>
      </c:barChart>
      <c:catAx>
        <c:axId val="725625472"/>
        <c:scaling>
          <c:orientation val="minMax"/>
        </c:scaling>
        <c:delete val="0"/>
        <c:axPos val="l"/>
        <c:title>
          <c:tx>
            <c:strRef>
              <c:f>Variables!$B$37</c:f>
              <c:strCache>
                <c:ptCount val="1"/>
                <c:pt idx="0">
                  <c:v> categories</c:v>
                </c:pt>
              </c:strCache>
            </c:strRef>
          </c:tx>
          <c:layout>
            <c:manualLayout>
              <c:xMode val="edge"/>
              <c:yMode val="edge"/>
              <c:x val="9.1203460933403247E-3"/>
              <c:y val="0.25141025641025638"/>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725621208"/>
        <c:crosses val="autoZero"/>
        <c:auto val="1"/>
        <c:lblAlgn val="ctr"/>
        <c:lblOffset val="100"/>
        <c:noMultiLvlLbl val="0"/>
      </c:catAx>
      <c:valAx>
        <c:axId val="72562120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GB" b="1">
                    <a:solidFill>
                      <a:schemeClr val="tx1"/>
                    </a:solidFill>
                  </a:rPr>
                  <a:t>Count</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72562547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3819769</xdr:colOff>
      <xdr:row>33</xdr:row>
      <xdr:rowOff>97936</xdr:rowOff>
    </xdr:from>
    <xdr:to>
      <xdr:col>0</xdr:col>
      <xdr:colOff>4230809</xdr:colOff>
      <xdr:row>35</xdr:row>
      <xdr:rowOff>14654</xdr:rowOff>
    </xdr:to>
    <xdr:cxnSp macro="">
      <xdr:nvCxnSpPr>
        <xdr:cNvPr id="18" name="Straight Arrow Connector 17">
          <a:extLst>
            <a:ext uri="{FF2B5EF4-FFF2-40B4-BE49-F238E27FC236}">
              <a16:creationId xmlns:a16="http://schemas.microsoft.com/office/drawing/2014/main" id="{00000000-0008-0000-0000-000012000000}"/>
            </a:ext>
          </a:extLst>
        </xdr:cNvPr>
        <xdr:cNvCxnSpPr>
          <a:endCxn id="8" idx="4"/>
        </xdr:cNvCxnSpPr>
      </xdr:nvCxnSpPr>
      <xdr:spPr>
        <a:xfrm flipV="1">
          <a:off x="3819769" y="6379551"/>
          <a:ext cx="411040" cy="307488"/>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1182371</xdr:colOff>
      <xdr:row>32</xdr:row>
      <xdr:rowOff>21003</xdr:rowOff>
    </xdr:from>
    <xdr:to>
      <xdr:col>0</xdr:col>
      <xdr:colOff>6999270</xdr:colOff>
      <xdr:row>33</xdr:row>
      <xdr:rowOff>98683</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
        <a:stretch>
          <a:fillRect/>
        </a:stretch>
      </xdr:blipFill>
      <xdr:spPr>
        <a:xfrm>
          <a:off x="1182371" y="6107234"/>
          <a:ext cx="5816899" cy="273064"/>
        </a:xfrm>
        <a:prstGeom prst="rect">
          <a:avLst/>
        </a:prstGeom>
      </xdr:spPr>
    </xdr:pic>
    <xdr:clientData/>
  </xdr:twoCellAnchor>
  <xdr:oneCellAnchor>
    <xdr:from>
      <xdr:col>0</xdr:col>
      <xdr:colOff>19050</xdr:colOff>
      <xdr:row>8</xdr:row>
      <xdr:rowOff>57150</xdr:rowOff>
    </xdr:from>
    <xdr:ext cx="6686550" cy="314325"/>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b="32191"/>
        <a:stretch/>
      </xdr:blipFill>
      <xdr:spPr>
        <a:xfrm>
          <a:off x="19050" y="1657350"/>
          <a:ext cx="6686550" cy="314325"/>
        </a:xfrm>
        <a:prstGeom prst="rect">
          <a:avLst/>
        </a:prstGeom>
      </xdr:spPr>
    </xdr:pic>
    <xdr:clientData/>
  </xdr:oneCellAnchor>
  <xdr:twoCellAnchor>
    <xdr:from>
      <xdr:col>0</xdr:col>
      <xdr:colOff>5803900</xdr:colOff>
      <xdr:row>8</xdr:row>
      <xdr:rowOff>101599</xdr:rowOff>
    </xdr:from>
    <xdr:to>
      <xdr:col>0</xdr:col>
      <xdr:colOff>6629400</xdr:colOff>
      <xdr:row>9</xdr:row>
      <xdr:rowOff>165100</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5803900" y="1574799"/>
          <a:ext cx="825500" cy="247651"/>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oneCellAnchor>
    <xdr:from>
      <xdr:col>0</xdr:col>
      <xdr:colOff>0</xdr:colOff>
      <xdr:row>3</xdr:row>
      <xdr:rowOff>178593</xdr:rowOff>
    </xdr:from>
    <xdr:ext cx="7352109" cy="113110"/>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785812"/>
          <a:ext cx="7352109" cy="113110"/>
        </a:xfrm>
        <a:prstGeom prst="rect">
          <a:avLst/>
        </a:prstGeom>
      </xdr:spPr>
    </xdr:pic>
    <xdr:clientData/>
  </xdr:oneCellAnchor>
  <xdr:oneCellAnchor>
    <xdr:from>
      <xdr:col>0</xdr:col>
      <xdr:colOff>47625</xdr:colOff>
      <xdr:row>0</xdr:row>
      <xdr:rowOff>85725</xdr:rowOff>
    </xdr:from>
    <xdr:ext cx="3379506" cy="540000"/>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625" y="85725"/>
          <a:ext cx="3379506" cy="540000"/>
        </a:xfrm>
        <a:prstGeom prst="rect">
          <a:avLst/>
        </a:prstGeom>
      </xdr:spPr>
    </xdr:pic>
    <xdr:clientData/>
  </xdr:oneCellAnchor>
  <xdr:twoCellAnchor>
    <xdr:from>
      <xdr:col>3</xdr:col>
      <xdr:colOff>419100</xdr:colOff>
      <xdr:row>44</xdr:row>
      <xdr:rowOff>133350</xdr:rowOff>
    </xdr:from>
    <xdr:to>
      <xdr:col>6</xdr:col>
      <xdr:colOff>19050</xdr:colOff>
      <xdr:row>46</xdr:row>
      <xdr:rowOff>0</xdr:rowOff>
    </xdr:to>
    <xdr:sp macro="" textlink="">
      <xdr:nvSpPr>
        <xdr:cNvPr id="7" name="Oval 6">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4000000}"/>
            </a:ext>
          </a:extLst>
        </xdr:cNvPr>
        <xdr:cNvSpPr/>
      </xdr:nvSpPr>
      <xdr:spPr>
        <a:xfrm>
          <a:off x="7702550" y="8235950"/>
          <a:ext cx="0" cy="23495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4054231</xdr:colOff>
      <xdr:row>32</xdr:row>
      <xdr:rowOff>43961</xdr:rowOff>
    </xdr:from>
    <xdr:to>
      <xdr:col>0</xdr:col>
      <xdr:colOff>4407387</xdr:colOff>
      <xdr:row>33</xdr:row>
      <xdr:rowOff>97936</xdr:rowOff>
    </xdr:to>
    <xdr:sp macro="" textlink="">
      <xdr:nvSpPr>
        <xdr:cNvPr id="8" name="Oval 7">
          <a:extLst>
            <a:ext uri="{FF2B5EF4-FFF2-40B4-BE49-F238E27FC236}">
              <a16:creationId xmlns:a16="http://schemas.microsoft.com/office/drawing/2014/main" id="{00000000-0008-0000-0000-000008000000}"/>
            </a:ext>
            <a:ext uri="{147F2762-F138-4A5C-976F-8EAC2B608ADB}">
              <a16:predDERef xmlns:a16="http://schemas.microsoft.com/office/drawing/2014/main" pred="{00000000-0008-0000-0000-000004000000}"/>
            </a:ext>
          </a:extLst>
        </xdr:cNvPr>
        <xdr:cNvSpPr/>
      </xdr:nvSpPr>
      <xdr:spPr>
        <a:xfrm>
          <a:off x="4054231" y="6130192"/>
          <a:ext cx="353156" cy="24935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3262923</xdr:colOff>
      <xdr:row>32</xdr:row>
      <xdr:rowOff>24911</xdr:rowOff>
    </xdr:from>
    <xdr:to>
      <xdr:col>0</xdr:col>
      <xdr:colOff>3912577</xdr:colOff>
      <xdr:row>33</xdr:row>
      <xdr:rowOff>110636</xdr:rowOff>
    </xdr:to>
    <xdr:sp macro="" textlink="">
      <xdr:nvSpPr>
        <xdr:cNvPr id="9" name="Oval 8">
          <a:extLst>
            <a:ext uri="{FF2B5EF4-FFF2-40B4-BE49-F238E27FC236}">
              <a16:creationId xmlns:a16="http://schemas.microsoft.com/office/drawing/2014/main" id="{00000000-0008-0000-0000-000009000000}"/>
            </a:ext>
            <a:ext uri="{147F2762-F138-4A5C-976F-8EAC2B608ADB}">
              <a16:predDERef xmlns:a16="http://schemas.microsoft.com/office/drawing/2014/main" pred="{00000000-0008-0000-0000-000004000000}"/>
            </a:ext>
          </a:extLst>
        </xdr:cNvPr>
        <xdr:cNvSpPr/>
      </xdr:nvSpPr>
      <xdr:spPr>
        <a:xfrm>
          <a:off x="3262923" y="6111142"/>
          <a:ext cx="649654" cy="281109"/>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4459654</xdr:colOff>
      <xdr:row>32</xdr:row>
      <xdr:rowOff>17096</xdr:rowOff>
    </xdr:from>
    <xdr:to>
      <xdr:col>0</xdr:col>
      <xdr:colOff>6960576</xdr:colOff>
      <xdr:row>33</xdr:row>
      <xdr:rowOff>118696</xdr:rowOff>
    </xdr:to>
    <xdr:sp macro="" textlink="">
      <xdr:nvSpPr>
        <xdr:cNvPr id="10" name="Oval 9">
          <a:extLst>
            <a:ext uri="{FF2B5EF4-FFF2-40B4-BE49-F238E27FC236}">
              <a16:creationId xmlns:a16="http://schemas.microsoft.com/office/drawing/2014/main" id="{00000000-0008-0000-0000-00000A000000}"/>
            </a:ext>
            <a:ext uri="{147F2762-F138-4A5C-976F-8EAC2B608ADB}">
              <a16:predDERef xmlns:a16="http://schemas.microsoft.com/office/drawing/2014/main" pred="{00000000-0008-0000-0000-000004000000}"/>
            </a:ext>
          </a:extLst>
        </xdr:cNvPr>
        <xdr:cNvSpPr/>
      </xdr:nvSpPr>
      <xdr:spPr>
        <a:xfrm>
          <a:off x="4459654" y="6103327"/>
          <a:ext cx="2500922" cy="296984"/>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2286000</xdr:colOff>
      <xdr:row>43</xdr:row>
      <xdr:rowOff>0</xdr:rowOff>
    </xdr:from>
    <xdr:to>
      <xdr:col>0</xdr:col>
      <xdr:colOff>2409826</xdr:colOff>
      <xdr:row>44</xdr:row>
      <xdr:rowOff>104775</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flipH="1">
          <a:off x="2286000" y="7918450"/>
          <a:ext cx="123826" cy="288925"/>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2311889</xdr:colOff>
      <xdr:row>29</xdr:row>
      <xdr:rowOff>120161</xdr:rowOff>
    </xdr:from>
    <xdr:to>
      <xdr:col>0</xdr:col>
      <xdr:colOff>3358063</xdr:colOff>
      <xdr:row>32</xdr:row>
      <xdr:rowOff>66078</xdr:rowOff>
    </xdr:to>
    <xdr:cxnSp macro="">
      <xdr:nvCxnSpPr>
        <xdr:cNvPr id="12" name="Straight Arrow Connector 11">
          <a:extLst>
            <a:ext uri="{FF2B5EF4-FFF2-40B4-BE49-F238E27FC236}">
              <a16:creationId xmlns:a16="http://schemas.microsoft.com/office/drawing/2014/main" id="{00000000-0008-0000-0000-00000C000000}"/>
            </a:ext>
          </a:extLst>
        </xdr:cNvPr>
        <xdr:cNvCxnSpPr>
          <a:endCxn id="9" idx="1"/>
        </xdr:cNvCxnSpPr>
      </xdr:nvCxnSpPr>
      <xdr:spPr>
        <a:xfrm>
          <a:off x="2311889" y="5620238"/>
          <a:ext cx="1046174" cy="532071"/>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5710115</xdr:colOff>
      <xdr:row>29</xdr:row>
      <xdr:rowOff>79375</xdr:rowOff>
    </xdr:from>
    <xdr:to>
      <xdr:col>0</xdr:col>
      <xdr:colOff>5940425</xdr:colOff>
      <xdr:row>32</xdr:row>
      <xdr:rowOff>17096</xdr:rowOff>
    </xdr:to>
    <xdr:cxnSp macro="">
      <xdr:nvCxnSpPr>
        <xdr:cNvPr id="13" name="Straight Arrow Connector 12">
          <a:extLst>
            <a:ext uri="{FF2B5EF4-FFF2-40B4-BE49-F238E27FC236}">
              <a16:creationId xmlns:a16="http://schemas.microsoft.com/office/drawing/2014/main" id="{00000000-0008-0000-0000-00000D000000}"/>
            </a:ext>
          </a:extLst>
        </xdr:cNvPr>
        <xdr:cNvCxnSpPr>
          <a:stCxn id="17" idx="2"/>
          <a:endCxn id="10" idx="0"/>
        </xdr:cNvCxnSpPr>
      </xdr:nvCxnSpPr>
      <xdr:spPr>
        <a:xfrm flipH="1">
          <a:off x="5710115" y="5579452"/>
          <a:ext cx="230310" cy="523875"/>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450850</xdr:colOff>
      <xdr:row>13</xdr:row>
      <xdr:rowOff>82550</xdr:rowOff>
    </xdr:from>
    <xdr:to>
      <xdr:col>0</xdr:col>
      <xdr:colOff>6794500</xdr:colOff>
      <xdr:row>23</xdr:row>
      <xdr:rowOff>76200</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450850" y="2476500"/>
          <a:ext cx="6343650" cy="18351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rgbClr val="FF0000"/>
              </a:solidFill>
            </a:rPr>
            <a:t>IMPORTANT</a:t>
          </a:r>
        </a:p>
        <a:p>
          <a:r>
            <a:rPr lang="en-GB" sz="1200" b="1"/>
            <a:t>Try not to</a:t>
          </a:r>
          <a:r>
            <a:rPr lang="en-GB" sz="1200" b="1" baseline="0"/>
            <a:t> cut and paste cells </a:t>
          </a:r>
          <a:r>
            <a:rPr lang="en-GB" sz="1200" baseline="0"/>
            <a:t>in any of the worksheets as this can break the formulas in the background and tool will no longer work</a:t>
          </a:r>
        </a:p>
        <a:p>
          <a:endParaRPr lang="en-GB" sz="1200" baseline="0"/>
        </a:p>
        <a:p>
          <a:r>
            <a:rPr lang="en-GB" sz="1200" baseline="0"/>
            <a:t>Use 'copy' rather than 'cut', and if you need to remove text or numbers in a cell use the backspace key or select the relevant cells, right click your mouse and select 'Clear Contents' to empty the cells.</a:t>
          </a:r>
        </a:p>
        <a:p>
          <a:endParaRPr lang="en-GB" sz="1200" baseline="0"/>
        </a:p>
        <a:p>
          <a:r>
            <a:rPr lang="en-GB" sz="1200" baseline="0"/>
            <a:t>If the tool stops working as it should, start again by downloading a new copy and transferring your data to it by </a:t>
          </a:r>
          <a:r>
            <a:rPr lang="en-GB" sz="1200" i="1" baseline="0"/>
            <a:t>copying</a:t>
          </a:r>
          <a:r>
            <a:rPr lang="en-GB" sz="1200" baseline="0"/>
            <a:t> and pasting</a:t>
          </a:r>
        </a:p>
        <a:p>
          <a:endParaRPr lang="en-GB" sz="1200"/>
        </a:p>
      </xdr:txBody>
    </xdr:sp>
    <xdr:clientData/>
  </xdr:twoCellAnchor>
  <xdr:twoCellAnchor>
    <xdr:from>
      <xdr:col>0</xdr:col>
      <xdr:colOff>50800</xdr:colOff>
      <xdr:row>25</xdr:row>
      <xdr:rowOff>88900</xdr:rowOff>
    </xdr:from>
    <xdr:to>
      <xdr:col>0</xdr:col>
      <xdr:colOff>2895600</xdr:colOff>
      <xdr:row>31</xdr:row>
      <xdr:rowOff>127000</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0800" y="4692650"/>
          <a:ext cx="2844800" cy="114300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mn-lt"/>
              <a:cs typeface="Arial" panose="020B0604020202020204" pitchFamily="34" charset="0"/>
            </a:rPr>
            <a:t>The </a:t>
          </a:r>
          <a:r>
            <a:rPr lang="en-GB" sz="1200" b="1">
              <a:latin typeface="+mn-lt"/>
              <a:cs typeface="Arial" panose="020B0604020202020204" pitchFamily="34" charset="0"/>
            </a:rPr>
            <a:t>Tool Setup </a:t>
          </a:r>
          <a:r>
            <a:rPr lang="en-GB" sz="1200">
              <a:latin typeface="+mn-lt"/>
              <a:cs typeface="Arial" panose="020B0604020202020204" pitchFamily="34" charset="0"/>
            </a:rPr>
            <a:t>tab is where you add some information about the data you will collect which will then populate the charts.</a:t>
          </a:r>
        </a:p>
        <a:p>
          <a:endParaRPr lang="en-GB" sz="1200">
            <a:latin typeface="+mn-lt"/>
            <a:cs typeface="Arial" panose="020B0604020202020204" pitchFamily="34" charset="0"/>
          </a:endParaRPr>
        </a:p>
        <a:p>
          <a:r>
            <a:rPr lang="en-GB" sz="1200" b="1">
              <a:solidFill>
                <a:srgbClr val="FF0000"/>
              </a:solidFill>
              <a:latin typeface="+mn-lt"/>
              <a:cs typeface="Arial" panose="020B0604020202020204" pitchFamily="34" charset="0"/>
            </a:rPr>
            <a:t>You need to complete this before</a:t>
          </a:r>
          <a:r>
            <a:rPr lang="en-GB" sz="1200" b="1" baseline="0">
              <a:solidFill>
                <a:srgbClr val="FF0000"/>
              </a:solidFill>
              <a:latin typeface="+mn-lt"/>
              <a:cs typeface="Arial" panose="020B0604020202020204" pitchFamily="34" charset="0"/>
            </a:rPr>
            <a:t> you can add your data</a:t>
          </a:r>
          <a:endParaRPr lang="en-GB" sz="1200" b="1">
            <a:solidFill>
              <a:srgbClr val="FF0000"/>
            </a:solidFill>
            <a:latin typeface="+mn-lt"/>
            <a:cs typeface="Arial" panose="020B0604020202020204" pitchFamily="34" charset="0"/>
          </a:endParaRPr>
        </a:p>
      </xdr:txBody>
    </xdr:sp>
    <xdr:clientData/>
  </xdr:twoCellAnchor>
  <xdr:twoCellAnchor>
    <xdr:from>
      <xdr:col>0</xdr:col>
      <xdr:colOff>2557584</xdr:colOff>
      <xdr:row>34</xdr:row>
      <xdr:rowOff>139212</xdr:rowOff>
    </xdr:from>
    <xdr:to>
      <xdr:col>0</xdr:col>
      <xdr:colOff>4875334</xdr:colOff>
      <xdr:row>37</xdr:row>
      <xdr:rowOff>18562</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2557584" y="6616212"/>
          <a:ext cx="2317750" cy="465504"/>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mn-lt"/>
              <a:cs typeface="Arial" panose="020B0604020202020204" pitchFamily="34" charset="0"/>
            </a:rPr>
            <a:t>The </a:t>
          </a:r>
          <a:r>
            <a:rPr lang="en-GB" sz="1200" b="1">
              <a:latin typeface="+mn-lt"/>
              <a:cs typeface="Arial" panose="020B0604020202020204" pitchFamily="34" charset="0"/>
            </a:rPr>
            <a:t>Data</a:t>
          </a:r>
          <a:r>
            <a:rPr lang="en-GB" sz="1200">
              <a:latin typeface="+mn-lt"/>
              <a:cs typeface="Arial" panose="020B0604020202020204" pitchFamily="34" charset="0"/>
            </a:rPr>
            <a:t> tab is where you will input the data you will collect.</a:t>
          </a:r>
        </a:p>
      </xdr:txBody>
    </xdr:sp>
    <xdr:clientData/>
  </xdr:twoCellAnchor>
  <xdr:twoCellAnchor>
    <xdr:from>
      <xdr:col>0</xdr:col>
      <xdr:colOff>4813300</xdr:colOff>
      <xdr:row>25</xdr:row>
      <xdr:rowOff>165100</xdr:rowOff>
    </xdr:from>
    <xdr:to>
      <xdr:col>0</xdr:col>
      <xdr:colOff>7067550</xdr:colOff>
      <xdr:row>29</xdr:row>
      <xdr:rowOff>79375</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4813300" y="4768850"/>
          <a:ext cx="2254250" cy="650875"/>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mn-lt"/>
              <a:cs typeface="Arial" panose="020B0604020202020204" pitchFamily="34" charset="0"/>
            </a:rPr>
            <a:t>The </a:t>
          </a:r>
          <a:r>
            <a:rPr lang="en-GB" sz="1200" b="1">
              <a:latin typeface="+mn-lt"/>
              <a:cs typeface="Arial" panose="020B0604020202020204" pitchFamily="34" charset="0"/>
            </a:rPr>
            <a:t>Charts</a:t>
          </a:r>
          <a:r>
            <a:rPr lang="en-GB" sz="1200">
              <a:latin typeface="+mn-lt"/>
              <a:cs typeface="Arial" panose="020B0604020202020204" pitchFamily="34" charset="0"/>
            </a:rPr>
            <a:t> tabs are where the data are visualised and you can explore your data</a:t>
          </a:r>
        </a:p>
      </xdr:txBody>
    </xdr:sp>
    <xdr:clientData/>
  </xdr:twoCellAnchor>
  <xdr:twoCellAnchor>
    <xdr:from>
      <xdr:col>0</xdr:col>
      <xdr:colOff>4356100</xdr:colOff>
      <xdr:row>41</xdr:row>
      <xdr:rowOff>146050</xdr:rowOff>
    </xdr:from>
    <xdr:to>
      <xdr:col>0</xdr:col>
      <xdr:colOff>4914900</xdr:colOff>
      <xdr:row>42</xdr:row>
      <xdr:rowOff>149225</xdr:rowOff>
    </xdr:to>
    <xdr:cxnSp macro="">
      <xdr:nvCxnSpPr>
        <xdr:cNvPr id="19" name="Straight Arrow Connector 18">
          <a:extLst>
            <a:ext uri="{FF2B5EF4-FFF2-40B4-BE49-F238E27FC236}">
              <a16:creationId xmlns:a16="http://schemas.microsoft.com/office/drawing/2014/main" id="{00000000-0008-0000-0000-000013000000}"/>
            </a:ext>
          </a:extLst>
        </xdr:cNvPr>
        <xdr:cNvCxnSpPr>
          <a:stCxn id="20" idx="1"/>
        </xdr:cNvCxnSpPr>
      </xdr:nvCxnSpPr>
      <xdr:spPr>
        <a:xfrm flipH="1" flipV="1">
          <a:off x="4356100" y="7696200"/>
          <a:ext cx="558800" cy="187325"/>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4914900</xdr:colOff>
      <xdr:row>40</xdr:row>
      <xdr:rowOff>146049</xdr:rowOff>
    </xdr:from>
    <xdr:to>
      <xdr:col>0</xdr:col>
      <xdr:colOff>7397750</xdr:colOff>
      <xdr:row>45</xdr:row>
      <xdr:rowOff>31750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4914900" y="7512049"/>
          <a:ext cx="2482850" cy="806451"/>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Click in the dropdown box to reveal a grey down arrow.</a:t>
          </a:r>
        </a:p>
        <a:p>
          <a:r>
            <a:rPr lang="en-GB" sz="1200"/>
            <a:t>Click on the arrow to open the drop down menu</a:t>
          </a:r>
        </a:p>
      </xdr:txBody>
    </xdr:sp>
    <xdr:clientData/>
  </xdr:twoCellAnchor>
  <xdr:oneCellAnchor>
    <xdr:from>
      <xdr:col>0</xdr:col>
      <xdr:colOff>76200</xdr:colOff>
      <xdr:row>41</xdr:row>
      <xdr:rowOff>0</xdr:rowOff>
    </xdr:from>
    <xdr:ext cx="4277034" cy="914400"/>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5"/>
        <a:stretch>
          <a:fillRect/>
        </a:stretch>
      </xdr:blipFill>
      <xdr:spPr>
        <a:xfrm>
          <a:off x="76200" y="7550150"/>
          <a:ext cx="4277034" cy="9144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57150</xdr:colOff>
      <xdr:row>11</xdr:row>
      <xdr:rowOff>38099</xdr:rowOff>
    </xdr:from>
    <xdr:to>
      <xdr:col>1</xdr:col>
      <xdr:colOff>1022350</xdr:colOff>
      <xdr:row>16</xdr:row>
      <xdr:rowOff>123824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5100" y="2178049"/>
          <a:ext cx="965200" cy="1438275"/>
        </a:xfrm>
        <a:prstGeom prst="rect">
          <a:avLst/>
        </a:prstGeom>
        <a:solidFill>
          <a:srgbClr val="002060"/>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solidFill>
            </a:rPr>
            <a:t>The first column in your data setup, in this case, what a patient has asked for.</a:t>
          </a:r>
        </a:p>
      </xdr:txBody>
    </xdr:sp>
    <xdr:clientData/>
  </xdr:twoCellAnchor>
  <xdr:twoCellAnchor>
    <xdr:from>
      <xdr:col>1</xdr:col>
      <xdr:colOff>1022350</xdr:colOff>
      <xdr:row>13</xdr:row>
      <xdr:rowOff>119062</xdr:rowOff>
    </xdr:from>
    <xdr:to>
      <xdr:col>2</xdr:col>
      <xdr:colOff>158750</xdr:colOff>
      <xdr:row>13</xdr:row>
      <xdr:rowOff>177800</xdr:rowOff>
    </xdr:to>
    <xdr:cxnSp macro="">
      <xdr:nvCxnSpPr>
        <xdr:cNvPr id="3" name="Straight Arrow Connector 2">
          <a:extLst>
            <a:ext uri="{FF2B5EF4-FFF2-40B4-BE49-F238E27FC236}">
              <a16:creationId xmlns:a16="http://schemas.microsoft.com/office/drawing/2014/main" id="{00000000-0008-0000-0100-000003000000}"/>
            </a:ext>
          </a:extLst>
        </xdr:cNvPr>
        <xdr:cNvCxnSpPr>
          <a:stCxn id="2" idx="3"/>
        </xdr:cNvCxnSpPr>
      </xdr:nvCxnSpPr>
      <xdr:spPr>
        <a:xfrm>
          <a:off x="1130300" y="2906712"/>
          <a:ext cx="241300" cy="58738"/>
        </a:xfrm>
        <a:prstGeom prst="straightConnector1">
          <a:avLst/>
        </a:prstGeom>
        <a:ln w="1905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16</xdr:row>
      <xdr:rowOff>22225</xdr:rowOff>
    </xdr:from>
    <xdr:to>
      <xdr:col>14</xdr:col>
      <xdr:colOff>88900</xdr:colOff>
      <xdr:row>23</xdr:row>
      <xdr:rowOff>165100</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8915400" y="3514725"/>
          <a:ext cx="1524000" cy="1647825"/>
        </a:xfrm>
        <a:prstGeom prst="rect">
          <a:avLst/>
        </a:prstGeom>
        <a:solidFill>
          <a:srgbClr val="002060"/>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solidFill>
            </a:rPr>
            <a:t>The numbers with a box around them show where the categories are the same (for example, in this case, where a patient asks for and accepts the same thing).</a:t>
          </a:r>
        </a:p>
      </xdr:txBody>
    </xdr:sp>
    <xdr:clientData/>
  </xdr:twoCellAnchor>
  <xdr:twoCellAnchor>
    <xdr:from>
      <xdr:col>9</xdr:col>
      <xdr:colOff>12700</xdr:colOff>
      <xdr:row>16</xdr:row>
      <xdr:rowOff>12702</xdr:rowOff>
    </xdr:from>
    <xdr:to>
      <xdr:col>12</xdr:col>
      <xdr:colOff>0</xdr:colOff>
      <xdr:row>20</xdr:row>
      <xdr:rowOff>109538</xdr:rowOff>
    </xdr:to>
    <xdr:cxnSp macro="">
      <xdr:nvCxnSpPr>
        <xdr:cNvPr id="5" name="Straight Arrow Connector 4">
          <a:extLst>
            <a:ext uri="{FF2B5EF4-FFF2-40B4-BE49-F238E27FC236}">
              <a16:creationId xmlns:a16="http://schemas.microsoft.com/office/drawing/2014/main" id="{00000000-0008-0000-0100-000005000000}"/>
            </a:ext>
          </a:extLst>
        </xdr:cNvPr>
        <xdr:cNvCxnSpPr>
          <a:stCxn id="4" idx="1"/>
        </xdr:cNvCxnSpPr>
      </xdr:nvCxnSpPr>
      <xdr:spPr>
        <a:xfrm flipH="1" flipV="1">
          <a:off x="6838950" y="3505202"/>
          <a:ext cx="2076450" cy="833436"/>
        </a:xfrm>
        <a:prstGeom prst="straightConnector1">
          <a:avLst/>
        </a:prstGeom>
        <a:ln w="1905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893763</xdr:colOff>
      <xdr:row>6</xdr:row>
      <xdr:rowOff>69850</xdr:rowOff>
    </xdr:from>
    <xdr:to>
      <xdr:col>7</xdr:col>
      <xdr:colOff>276225</xdr:colOff>
      <xdr:row>10</xdr:row>
      <xdr:rowOff>47625</xdr:rowOff>
    </xdr:to>
    <xdr:cxnSp macro="">
      <xdr:nvCxnSpPr>
        <xdr:cNvPr id="6" name="Straight Arrow Connector 5">
          <a:extLst>
            <a:ext uri="{FF2B5EF4-FFF2-40B4-BE49-F238E27FC236}">
              <a16:creationId xmlns:a16="http://schemas.microsoft.com/office/drawing/2014/main" id="{00000000-0008-0000-0100-000006000000}"/>
            </a:ext>
          </a:extLst>
        </xdr:cNvPr>
        <xdr:cNvCxnSpPr>
          <a:stCxn id="7" idx="2"/>
        </xdr:cNvCxnSpPr>
      </xdr:nvCxnSpPr>
      <xdr:spPr>
        <a:xfrm>
          <a:off x="4062413" y="1181100"/>
          <a:ext cx="1211262" cy="809625"/>
        </a:xfrm>
        <a:prstGeom prst="straightConnector1">
          <a:avLst/>
        </a:prstGeom>
        <a:ln w="1905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4</xdr:row>
      <xdr:rowOff>0</xdr:rowOff>
    </xdr:from>
    <xdr:to>
      <xdr:col>8</xdr:col>
      <xdr:colOff>292100</xdr:colOff>
      <xdr:row>6</xdr:row>
      <xdr:rowOff>69850</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1946275" y="730250"/>
          <a:ext cx="4257675" cy="450850"/>
        </a:xfrm>
        <a:prstGeom prst="rect">
          <a:avLst/>
        </a:prstGeom>
        <a:solidFill>
          <a:srgbClr val="002060"/>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solidFill>
            </a:rPr>
            <a:t>The second column in your data setup, in this case, what a patient accepted.</a:t>
          </a:r>
        </a:p>
      </xdr:txBody>
    </xdr:sp>
    <xdr:clientData/>
  </xdr:twoCellAnchor>
  <xdr:twoCellAnchor>
    <xdr:from>
      <xdr:col>10</xdr:col>
      <xdr:colOff>762000</xdr:colOff>
      <xdr:row>3</xdr:row>
      <xdr:rowOff>149224</xdr:rowOff>
    </xdr:from>
    <xdr:to>
      <xdr:col>13</xdr:col>
      <xdr:colOff>374650</xdr:colOff>
      <xdr:row>7</xdr:row>
      <xdr:rowOff>168274</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502650" y="688974"/>
          <a:ext cx="1504950" cy="781050"/>
        </a:xfrm>
        <a:prstGeom prst="rect">
          <a:avLst/>
        </a:prstGeom>
        <a:solidFill>
          <a:srgbClr val="002060"/>
        </a:solidFill>
        <a:ln w="19050" cmpd="sng">
          <a:solidFill>
            <a:srgbClr val="00206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bg1"/>
              </a:solidFill>
            </a:rPr>
            <a:t>The boxes are coloured darker blue the higher the number of cases.</a:t>
          </a:r>
        </a:p>
      </xdr:txBody>
    </xdr:sp>
    <xdr:clientData/>
  </xdr:twoCellAnchor>
  <xdr:twoCellAnchor>
    <xdr:from>
      <xdr:col>12</xdr:col>
      <xdr:colOff>304800</xdr:colOff>
      <xdr:row>7</xdr:row>
      <xdr:rowOff>168274</xdr:rowOff>
    </xdr:from>
    <xdr:to>
      <xdr:col>12</xdr:col>
      <xdr:colOff>304800</xdr:colOff>
      <xdr:row>10</xdr:row>
      <xdr:rowOff>127000</xdr:rowOff>
    </xdr:to>
    <xdr:cxnSp macro="">
      <xdr:nvCxnSpPr>
        <xdr:cNvPr id="9" name="Straight Arrow Connector 8">
          <a:extLst>
            <a:ext uri="{FF2B5EF4-FFF2-40B4-BE49-F238E27FC236}">
              <a16:creationId xmlns:a16="http://schemas.microsoft.com/office/drawing/2014/main" id="{00000000-0008-0000-0100-000009000000}"/>
            </a:ext>
          </a:extLst>
        </xdr:cNvPr>
        <xdr:cNvCxnSpPr>
          <a:stCxn id="8" idx="2"/>
        </xdr:cNvCxnSpPr>
      </xdr:nvCxnSpPr>
      <xdr:spPr>
        <a:xfrm>
          <a:off x="9220200" y="1470024"/>
          <a:ext cx="0" cy="600076"/>
        </a:xfrm>
        <a:prstGeom prst="straightConnector1">
          <a:avLst/>
        </a:prstGeom>
        <a:ln w="19050">
          <a:solidFill>
            <a:srgbClr val="00206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88900</xdr:colOff>
      <xdr:row>0</xdr:row>
      <xdr:rowOff>171451</xdr:rowOff>
    </xdr:from>
    <xdr:to>
      <xdr:col>8</xdr:col>
      <xdr:colOff>1371600</xdr:colOff>
      <xdr:row>4</xdr:row>
      <xdr:rowOff>152401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347075" y="171451"/>
          <a:ext cx="1892300" cy="5524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lang="en-GB" sz="1100"/>
            <a:t>Please ensure</a:t>
          </a:r>
          <a:r>
            <a:rPr lang="en-GB" sz="1100" baseline="0"/>
            <a:t> data is added to both category columns</a:t>
          </a:r>
        </a:p>
        <a:p>
          <a:endParaRPr lang="en-GB" sz="1100" baseline="0"/>
        </a:p>
        <a:p>
          <a:endParaRPr lang="en-GB" sz="1100"/>
        </a:p>
      </xdr:txBody>
    </xdr:sp>
    <xdr:clientData/>
  </xdr:twoCellAnchor>
  <xdr:twoCellAnchor>
    <xdr:from>
      <xdr:col>7</xdr:col>
      <xdr:colOff>19050</xdr:colOff>
      <xdr:row>6</xdr:row>
      <xdr:rowOff>76200</xdr:rowOff>
    </xdr:from>
    <xdr:to>
      <xdr:col>8</xdr:col>
      <xdr:colOff>1695449</xdr:colOff>
      <xdr:row>14</xdr:row>
      <xdr:rowOff>9525</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8277225" y="1028700"/>
          <a:ext cx="2285999" cy="145732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FF0000"/>
              </a:solidFill>
            </a:rPr>
            <a:t>IMPORTANT</a:t>
          </a:r>
        </a:p>
        <a:p>
          <a:endParaRPr lang="en-GB" sz="1100"/>
        </a:p>
        <a:p>
          <a:r>
            <a:rPr lang="en-GB" sz="1100">
              <a:solidFill>
                <a:srgbClr val="FF0000"/>
              </a:solidFill>
            </a:rPr>
            <a:t>If</a:t>
          </a:r>
          <a:r>
            <a:rPr lang="en-GB" sz="1100" baseline="0">
              <a:solidFill>
                <a:srgbClr val="FF0000"/>
              </a:solidFill>
            </a:rPr>
            <a:t> you type or paste the wrong numbers please do not cut the cells. </a:t>
          </a:r>
        </a:p>
        <a:p>
          <a:endParaRPr lang="en-GB" sz="1100" baseline="0">
            <a:solidFill>
              <a:srgbClr val="FF0000"/>
            </a:solidFill>
          </a:endParaRPr>
        </a:p>
        <a:p>
          <a:r>
            <a:rPr lang="en-GB" sz="1100" baseline="0">
              <a:solidFill>
                <a:srgbClr val="FF0000"/>
              </a:solidFill>
            </a:rPr>
            <a:t>Instead either use backspace, or select the appropriate cells, right click and clear contents</a:t>
          </a:r>
          <a:endParaRPr lang="en-GB"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678656</xdr:colOff>
      <xdr:row>4</xdr:row>
      <xdr:rowOff>134938</xdr:rowOff>
    </xdr:from>
    <xdr:to>
      <xdr:col>13</xdr:col>
      <xdr:colOff>404812</xdr:colOff>
      <xdr:row>30</xdr:row>
      <xdr:rowOff>174625</xdr:rowOff>
    </xdr:to>
    <xdr:graphicFrame macro="">
      <xdr:nvGraphicFramePr>
        <xdr:cNvPr id="12" name="Chart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714374</xdr:colOff>
      <xdr:row>4</xdr:row>
      <xdr:rowOff>134938</xdr:rowOff>
    </xdr:from>
    <xdr:to>
      <xdr:col>13</xdr:col>
      <xdr:colOff>454386</xdr:colOff>
      <xdr:row>30</xdr:row>
      <xdr:rowOff>174625</xdr:rowOff>
    </xdr:to>
    <xdr:graphicFrame macro="">
      <xdr:nvGraphicFramePr>
        <xdr:cNvPr id="3" name="Chart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375044</xdr:colOff>
      <xdr:row>19</xdr:row>
      <xdr:rowOff>69055</xdr:rowOff>
    </xdr:from>
    <xdr:to>
      <xdr:col>13</xdr:col>
      <xdr:colOff>334619</xdr:colOff>
      <xdr:row>31</xdr:row>
      <xdr:rowOff>175986</xdr:rowOff>
    </xdr:to>
    <xdr:graphicFrame macro="">
      <xdr:nvGraphicFramePr>
        <xdr:cNvPr id="2" name="Chart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333375</xdr:colOff>
      <xdr:row>19</xdr:row>
      <xdr:rowOff>83569</xdr:rowOff>
    </xdr:from>
    <xdr:to>
      <xdr:col>28</xdr:col>
      <xdr:colOff>292950</xdr:colOff>
      <xdr:row>31</xdr:row>
      <xdr:rowOff>190500</xdr:rowOff>
    </xdr:to>
    <xdr:graphicFrame macro="">
      <xdr:nvGraphicFramePr>
        <xdr:cNvPr id="5" name="Chart 4">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data_all" displayName="data_all" ref="B2:G501" totalsRowShown="0" headerRowDxfId="13" dataDxfId="12">
  <autoFilter ref="B2:G501"/>
  <tableColumns count="6">
    <tableColumn id="1" name="Request Number" dataDxfId="11"/>
    <tableColumn id="13" name="Day" dataDxfId="10">
      <calculatedColumnFormula>IF(data_all[[#This Row],[Date]]="","",TEXT(D3,"dddd"))</calculatedColumnFormula>
    </tableColumn>
    <tableColumn id="3" name="Date" dataDxfId="9"/>
    <tableColumn id="2" name="Time" dataDxfId="8">
      <calculatedColumnFormula>IF(data_all[[#This Row],[Request Number]]="","",IF(ISEVEN(ROW()),"AM","PM"))</calculatedColumnFormula>
    </tableColumn>
    <tableColumn id="4" name="Demand" dataDxfId="7"/>
    <tableColumn id="5" name="Accepted" dataDxfId="6"/>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earn.nes.nhs.scot/234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AY62"/>
  <sheetViews>
    <sheetView showGridLines="0" tabSelected="1" zoomScaleNormal="100" workbookViewId="0">
      <selection activeCell="A8" sqref="A8"/>
    </sheetView>
  </sheetViews>
  <sheetFormatPr defaultColWidth="0" defaultRowHeight="0" customHeight="1" zeroHeight="1" x14ac:dyDescent="0.35"/>
  <cols>
    <col min="1" max="1" width="110.26953125" style="99" customWidth="1"/>
    <col min="2" max="51" width="0" style="99" hidden="1" customWidth="1"/>
    <col min="52" max="16384" width="8.7265625" style="99" hidden="1"/>
  </cols>
  <sheetData>
    <row r="1" spans="1:51" s="108" customFormat="1" ht="15.5" x14ac:dyDescent="0.35">
      <c r="C1" s="111"/>
      <c r="G1" s="110"/>
      <c r="H1" s="109"/>
      <c r="I1" s="109"/>
      <c r="J1" s="109"/>
      <c r="K1" s="110"/>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row>
    <row r="2" spans="1:51" s="108" customFormat="1" ht="15.5" x14ac:dyDescent="0.35">
      <c r="C2" s="111"/>
      <c r="G2" s="110"/>
      <c r="H2" s="109"/>
      <c r="I2" s="109"/>
      <c r="J2" s="109"/>
      <c r="K2" s="110"/>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row>
    <row r="3" spans="1:51" s="108" customFormat="1" ht="15.5" x14ac:dyDescent="0.35">
      <c r="C3" s="111"/>
      <c r="G3" s="110"/>
      <c r="H3" s="109"/>
      <c r="I3" s="109"/>
      <c r="J3" s="109"/>
      <c r="K3" s="110"/>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row>
    <row r="4" spans="1:51" s="108" customFormat="1" ht="15.5" x14ac:dyDescent="0.35">
      <c r="C4" s="111"/>
      <c r="G4" s="110"/>
      <c r="H4" s="109"/>
      <c r="I4" s="109"/>
      <c r="J4" s="109"/>
      <c r="K4" s="110"/>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row>
    <row r="5" spans="1:51" s="108" customFormat="1" ht="15.5" x14ac:dyDescent="0.35">
      <c r="C5" s="111"/>
      <c r="G5" s="110"/>
      <c r="H5" s="109"/>
      <c r="I5" s="109"/>
      <c r="J5" s="109"/>
      <c r="K5" s="110"/>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row>
    <row r="6" spans="1:51" ht="15.5" x14ac:dyDescent="0.35">
      <c r="A6" s="107"/>
    </row>
    <row r="7" spans="1:51" ht="15.5" x14ac:dyDescent="0.35">
      <c r="A7" s="105" t="s">
        <v>0</v>
      </c>
    </row>
    <row r="8" spans="1:51" ht="15.5" x14ac:dyDescent="0.35">
      <c r="A8" s="107" t="s">
        <v>1</v>
      </c>
    </row>
    <row r="9" spans="1:51" ht="15.5" x14ac:dyDescent="0.35">
      <c r="A9" s="107"/>
    </row>
    <row r="10" spans="1:51" ht="15.5" x14ac:dyDescent="0.35">
      <c r="A10" s="107"/>
    </row>
    <row r="11" spans="1:51" ht="9" customHeight="1" x14ac:dyDescent="0.35"/>
    <row r="12" spans="1:51" ht="15.5" x14ac:dyDescent="0.35">
      <c r="A12" s="107" t="s">
        <v>2</v>
      </c>
    </row>
    <row r="13" spans="1:51" ht="9" customHeight="1" x14ac:dyDescent="0.35">
      <c r="A13" s="107"/>
    </row>
    <row r="14" spans="1:51" ht="15.5" x14ac:dyDescent="0.35">
      <c r="A14" s="107"/>
    </row>
    <row r="15" spans="1:51" ht="15.5" x14ac:dyDescent="0.35">
      <c r="A15" s="107"/>
    </row>
    <row r="16" spans="1:51" ht="15.5" x14ac:dyDescent="0.35">
      <c r="A16" s="107"/>
    </row>
    <row r="17" spans="1:1" ht="15.5" x14ac:dyDescent="0.35">
      <c r="A17" s="107"/>
    </row>
    <row r="18" spans="1:1" ht="15.5" x14ac:dyDescent="0.35">
      <c r="A18" s="107"/>
    </row>
    <row r="19" spans="1:1" ht="15.5" x14ac:dyDescent="0.35">
      <c r="A19" s="107"/>
    </row>
    <row r="20" spans="1:1" ht="15.5" x14ac:dyDescent="0.35">
      <c r="A20" s="107"/>
    </row>
    <row r="21" spans="1:1" ht="15.5" x14ac:dyDescent="0.35">
      <c r="A21" s="107"/>
    </row>
    <row r="22" spans="1:1" ht="15.5" x14ac:dyDescent="0.35">
      <c r="A22" s="107"/>
    </row>
    <row r="23" spans="1:1" ht="15.5" x14ac:dyDescent="0.35">
      <c r="A23" s="107"/>
    </row>
    <row r="24" spans="1:1" ht="15.5" x14ac:dyDescent="0.35"/>
    <row r="25" spans="1:1" ht="15.5" x14ac:dyDescent="0.35">
      <c r="A25" s="105" t="s">
        <v>3</v>
      </c>
    </row>
    <row r="26" spans="1:1" ht="15.5" x14ac:dyDescent="0.35"/>
    <row r="27" spans="1:1" ht="15.5" x14ac:dyDescent="0.35"/>
    <row r="28" spans="1:1" ht="15.5" x14ac:dyDescent="0.35"/>
    <row r="29" spans="1:1" ht="15.5" x14ac:dyDescent="0.35"/>
    <row r="30" spans="1:1" ht="15.5" x14ac:dyDescent="0.35"/>
    <row r="31" spans="1:1" ht="15.5" x14ac:dyDescent="0.35"/>
    <row r="32" spans="1:1" ht="15.5" x14ac:dyDescent="0.35">
      <c r="A32" s="107"/>
    </row>
    <row r="33" spans="1:1" s="104" customFormat="1" ht="15.5" x14ac:dyDescent="0.35">
      <c r="A33" s="106"/>
    </row>
    <row r="34" spans="1:1" s="104" customFormat="1" ht="15.5" x14ac:dyDescent="0.35"/>
    <row r="35" spans="1:1" s="104" customFormat="1" ht="15.5" x14ac:dyDescent="0.35">
      <c r="A35" s="99"/>
    </row>
    <row r="36" spans="1:1" s="104" customFormat="1" ht="15.5" x14ac:dyDescent="0.35">
      <c r="A36" s="99"/>
    </row>
    <row r="37" spans="1:1" s="104" customFormat="1" ht="15.5" x14ac:dyDescent="0.35">
      <c r="A37" s="99"/>
    </row>
    <row r="38" spans="1:1" s="104" customFormat="1" ht="15.5" x14ac:dyDescent="0.35">
      <c r="A38" s="99"/>
    </row>
    <row r="39" spans="1:1" s="104" customFormat="1" ht="15.5" x14ac:dyDescent="0.35">
      <c r="A39" s="105" t="s">
        <v>4</v>
      </c>
    </row>
    <row r="40" spans="1:1" ht="15.5" x14ac:dyDescent="0.35"/>
    <row r="41" spans="1:1" ht="15.5" x14ac:dyDescent="0.35">
      <c r="A41" s="101" t="s">
        <v>5</v>
      </c>
    </row>
    <row r="42" spans="1:1" ht="21.65" customHeight="1" x14ac:dyDescent="0.35">
      <c r="A42" s="103"/>
    </row>
    <row r="43" spans="1:1" ht="15.5" x14ac:dyDescent="0.35"/>
    <row r="44" spans="1:1" ht="15.5" x14ac:dyDescent="0.35"/>
    <row r="45" spans="1:1" ht="15.5" x14ac:dyDescent="0.35"/>
    <row r="46" spans="1:1" ht="15.5" x14ac:dyDescent="0.35"/>
    <row r="47" spans="1:1" ht="15.5" x14ac:dyDescent="0.35">
      <c r="A47" s="101" t="s">
        <v>6</v>
      </c>
    </row>
    <row r="48" spans="1:1" ht="81" customHeight="1" x14ac:dyDescent="0.35">
      <c r="A48" s="103" t="s">
        <v>7</v>
      </c>
    </row>
    <row r="49" spans="1:1" ht="15.65" customHeight="1" x14ac:dyDescent="0.35">
      <c r="A49" s="103"/>
    </row>
    <row r="50" spans="1:1" ht="15.65" customHeight="1" x14ac:dyDescent="0.35">
      <c r="A50" s="102" t="s">
        <v>8</v>
      </c>
    </row>
    <row r="51" spans="1:1" ht="15.65" customHeight="1" x14ac:dyDescent="0.35">
      <c r="A51" s="102"/>
    </row>
    <row r="52" spans="1:1" ht="15.5" x14ac:dyDescent="0.35">
      <c r="A52" s="101" t="s">
        <v>9</v>
      </c>
    </row>
    <row r="53" spans="1:1" ht="15.5" x14ac:dyDescent="0.35">
      <c r="A53" s="99" t="s">
        <v>10</v>
      </c>
    </row>
    <row r="54" spans="1:1" ht="16.5" customHeight="1" x14ac:dyDescent="0.35">
      <c r="A54" s="100" t="s">
        <v>11</v>
      </c>
    </row>
    <row r="55" spans="1:1" ht="14.15" customHeight="1" x14ac:dyDescent="0.35"/>
    <row r="56" spans="1:1" ht="14.15" hidden="1" customHeight="1" x14ac:dyDescent="0.35"/>
    <row r="57" spans="1:1" ht="14.15" hidden="1" customHeight="1" x14ac:dyDescent="0.35"/>
    <row r="58" spans="1:1" ht="14.15" hidden="1" customHeight="1" x14ac:dyDescent="0.35"/>
    <row r="59" spans="1:1" ht="14.15" hidden="1" customHeight="1" x14ac:dyDescent="0.35"/>
    <row r="60" spans="1:1" ht="14.15" hidden="1" customHeight="1" x14ac:dyDescent="0.35"/>
    <row r="61" spans="1:1" ht="14.15" hidden="1" customHeight="1" x14ac:dyDescent="0.35"/>
    <row r="62" spans="1:1" ht="14.15" hidden="1" customHeight="1" x14ac:dyDescent="0.35"/>
  </sheetData>
  <hyperlinks>
    <hyperlink ref="A50" r:id="rId1"/>
    <hyperlink ref="A54" location="'Heat Map Example'!B1" display="'Heat Map Example'!B1"/>
  </hyperlinks>
  <pageMargins left="0.7" right="0.7" top="0.75" bottom="0.75" header="0.3" footer="0.3"/>
  <pageSetup paperSize="9" scale="79" fitToHeight="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T201"/>
  <sheetViews>
    <sheetView zoomScaleNormal="100" workbookViewId="0">
      <selection activeCell="B34" sqref="B34"/>
    </sheetView>
  </sheetViews>
  <sheetFormatPr defaultRowHeight="14.5" x14ac:dyDescent="0.35"/>
  <cols>
    <col min="1" max="1" width="20.453125" bestFit="1" customWidth="1"/>
    <col min="2" max="2" width="49.54296875" bestFit="1" customWidth="1"/>
    <col min="3" max="3" width="14.81640625" bestFit="1" customWidth="1"/>
    <col min="4" max="4" width="14.81640625" customWidth="1"/>
    <col min="5" max="5" width="6.1796875" customWidth="1"/>
    <col min="6" max="6" width="4.81640625" customWidth="1"/>
    <col min="7" max="7" width="19.26953125" customWidth="1"/>
    <col min="8" max="8" width="11.7265625" customWidth="1"/>
    <col min="9" max="9" width="11.453125" bestFit="1" customWidth="1"/>
    <col min="10" max="10" width="5.7265625" customWidth="1"/>
    <col min="11" max="11" width="11.453125" bestFit="1" customWidth="1"/>
    <col min="12" max="12" width="2" bestFit="1" customWidth="1"/>
    <col min="13" max="13" width="14.1796875" customWidth="1"/>
    <col min="14" max="14" width="5.7265625" customWidth="1"/>
    <col min="17" max="17" width="17.453125" customWidth="1"/>
    <col min="19" max="20" width="10.7265625" bestFit="1" customWidth="1"/>
  </cols>
  <sheetData>
    <row r="1" spans="1:20" x14ac:dyDescent="0.35">
      <c r="A1" s="60" t="s">
        <v>84</v>
      </c>
      <c r="H1" s="60" t="s">
        <v>85</v>
      </c>
    </row>
    <row r="2" spans="1:20" x14ac:dyDescent="0.35">
      <c r="A2" s="53" t="s">
        <v>86</v>
      </c>
      <c r="B2" s="78" t="s">
        <v>87</v>
      </c>
      <c r="C2" s="53" t="s">
        <v>88</v>
      </c>
      <c r="D2" s="53"/>
      <c r="E2" s="53" t="s">
        <v>89</v>
      </c>
      <c r="G2" s="53"/>
      <c r="H2" s="79">
        <f>MIN(data_date)</f>
        <v>0</v>
      </c>
      <c r="I2" s="7" t="str">
        <f>TEXT(H2,"dddd")</f>
        <v>Saturday</v>
      </c>
    </row>
    <row r="3" spans="1:20" x14ac:dyDescent="0.35">
      <c r="A3" t="s">
        <v>49</v>
      </c>
      <c r="B3" s="78">
        <f>SUM(B5:B11)</f>
        <v>1</v>
      </c>
      <c r="C3" t="s">
        <v>58</v>
      </c>
      <c r="E3" t="s">
        <v>36</v>
      </c>
      <c r="F3">
        <f>COUNTA('Tool Setup'!$B$6:$B$15)</f>
        <v>0</v>
      </c>
      <c r="H3" s="79" t="str">
        <f t="shared" ref="H3:H35" si="0">IFERROR(IF(H2+1&gt;MAX(data_date),"",H2+1),"")</f>
        <v/>
      </c>
      <c r="I3" s="7" t="str">
        <f>TEXT(H3,"dddd")</f>
        <v/>
      </c>
    </row>
    <row r="4" spans="1:20" x14ac:dyDescent="0.35">
      <c r="A4" t="s">
        <v>70</v>
      </c>
      <c r="C4" t="s">
        <v>51</v>
      </c>
      <c r="E4" t="s">
        <v>37</v>
      </c>
      <c r="F4">
        <f>COUNTA('Tool Setup'!$C$6:$C$15)</f>
        <v>0</v>
      </c>
      <c r="H4" s="79" t="str">
        <f t="shared" si="0"/>
        <v/>
      </c>
      <c r="I4" s="7" t="str">
        <f t="shared" ref="I4:I68" si="1">TEXT(H4,"dddd")</f>
        <v/>
      </c>
      <c r="S4" s="2"/>
      <c r="T4" s="2"/>
    </row>
    <row r="5" spans="1:20" x14ac:dyDescent="0.35">
      <c r="A5" t="s">
        <v>63</v>
      </c>
      <c r="B5" s="78">
        <f t="shared" ref="B5:B11" si="2">COUNTIF($I$2:$I$201,$A5)</f>
        <v>0</v>
      </c>
      <c r="C5" t="s">
        <v>52</v>
      </c>
      <c r="H5" s="79" t="str">
        <f t="shared" si="0"/>
        <v/>
      </c>
      <c r="I5" s="7" t="str">
        <f t="shared" si="1"/>
        <v/>
      </c>
    </row>
    <row r="6" spans="1:20" x14ac:dyDescent="0.35">
      <c r="A6" t="s">
        <v>64</v>
      </c>
      <c r="B6" s="78">
        <f t="shared" si="2"/>
        <v>0</v>
      </c>
      <c r="H6" s="79" t="str">
        <f t="shared" si="0"/>
        <v/>
      </c>
      <c r="I6" s="7" t="str">
        <f t="shared" si="1"/>
        <v/>
      </c>
    </row>
    <row r="7" spans="1:20" x14ac:dyDescent="0.35">
      <c r="A7" t="s">
        <v>65</v>
      </c>
      <c r="B7" s="78">
        <f t="shared" si="2"/>
        <v>0</v>
      </c>
      <c r="C7" t="s">
        <v>90</v>
      </c>
      <c r="H7" s="79" t="str">
        <f t="shared" si="0"/>
        <v/>
      </c>
      <c r="I7" s="7" t="str">
        <f t="shared" si="1"/>
        <v/>
      </c>
    </row>
    <row r="8" spans="1:20" x14ac:dyDescent="0.35">
      <c r="A8" t="s">
        <v>66</v>
      </c>
      <c r="B8" s="78">
        <f t="shared" si="2"/>
        <v>0</v>
      </c>
      <c r="C8" s="52" t="s">
        <v>61</v>
      </c>
      <c r="D8" s="52"/>
      <c r="E8" s="52"/>
      <c r="H8" s="79" t="str">
        <f t="shared" si="0"/>
        <v/>
      </c>
      <c r="I8" s="7" t="str">
        <f t="shared" si="1"/>
        <v/>
      </c>
    </row>
    <row r="9" spans="1:20" x14ac:dyDescent="0.35">
      <c r="A9" t="s">
        <v>67</v>
      </c>
      <c r="B9" s="78">
        <f t="shared" si="2"/>
        <v>0</v>
      </c>
      <c r="H9" s="79" t="str">
        <f t="shared" si="0"/>
        <v/>
      </c>
      <c r="I9" s="7" t="str">
        <f t="shared" si="1"/>
        <v/>
      </c>
    </row>
    <row r="10" spans="1:20" x14ac:dyDescent="0.35">
      <c r="A10" t="s">
        <v>68</v>
      </c>
      <c r="B10" s="78">
        <f t="shared" si="2"/>
        <v>1</v>
      </c>
      <c r="H10" s="79" t="str">
        <f t="shared" si="0"/>
        <v/>
      </c>
      <c r="I10" s="7" t="str">
        <f t="shared" si="1"/>
        <v/>
      </c>
    </row>
    <row r="11" spans="1:20" x14ac:dyDescent="0.35">
      <c r="A11" t="s">
        <v>69</v>
      </c>
      <c r="B11" s="78">
        <f t="shared" si="2"/>
        <v>0</v>
      </c>
      <c r="H11" s="79" t="str">
        <f t="shared" si="0"/>
        <v/>
      </c>
      <c r="I11" s="7" t="str">
        <f t="shared" si="1"/>
        <v/>
      </c>
    </row>
    <row r="12" spans="1:20" x14ac:dyDescent="0.35">
      <c r="H12" s="79" t="str">
        <f t="shared" si="0"/>
        <v/>
      </c>
      <c r="I12" s="7" t="str">
        <f t="shared" si="1"/>
        <v/>
      </c>
    </row>
    <row r="13" spans="1:20" x14ac:dyDescent="0.35">
      <c r="H13" s="79" t="str">
        <f t="shared" si="0"/>
        <v/>
      </c>
      <c r="I13" s="7" t="str">
        <f t="shared" si="1"/>
        <v/>
      </c>
    </row>
    <row r="14" spans="1:20" x14ac:dyDescent="0.35">
      <c r="A14" t="s">
        <v>90</v>
      </c>
      <c r="H14" s="79" t="str">
        <f t="shared" si="0"/>
        <v/>
      </c>
      <c r="I14" s="7" t="str">
        <f t="shared" si="1"/>
        <v/>
      </c>
    </row>
    <row r="15" spans="1:20" x14ac:dyDescent="0.35">
      <c r="A15" s="52" t="s">
        <v>60</v>
      </c>
      <c r="H15" s="79" t="str">
        <f t="shared" si="0"/>
        <v/>
      </c>
      <c r="I15" s="7" t="str">
        <f t="shared" si="1"/>
        <v/>
      </c>
    </row>
    <row r="16" spans="1:20" x14ac:dyDescent="0.35">
      <c r="H16" s="79" t="str">
        <f t="shared" si="0"/>
        <v/>
      </c>
      <c r="I16" s="7" t="str">
        <f t="shared" si="1"/>
        <v/>
      </c>
    </row>
    <row r="17" spans="1:9" x14ac:dyDescent="0.35">
      <c r="H17" s="79" t="str">
        <f t="shared" si="0"/>
        <v/>
      </c>
      <c r="I17" s="7" t="str">
        <f t="shared" si="1"/>
        <v/>
      </c>
    </row>
    <row r="18" spans="1:9" x14ac:dyDescent="0.35">
      <c r="A18" s="60" t="s">
        <v>91</v>
      </c>
      <c r="H18" s="79" t="str">
        <f t="shared" si="0"/>
        <v/>
      </c>
      <c r="I18" s="7" t="str">
        <f t="shared" si="1"/>
        <v/>
      </c>
    </row>
    <row r="19" spans="1:9" x14ac:dyDescent="0.35">
      <c r="H19" s="79" t="str">
        <f t="shared" si="0"/>
        <v/>
      </c>
      <c r="I19" s="7" t="str">
        <f t="shared" si="1"/>
        <v/>
      </c>
    </row>
    <row r="20" spans="1:9" x14ac:dyDescent="0.35">
      <c r="A20" t="s">
        <v>92</v>
      </c>
      <c r="B20" s="5" t="s">
        <v>93</v>
      </c>
      <c r="H20" s="79" t="str">
        <f t="shared" si="0"/>
        <v/>
      </c>
      <c r="I20" s="7" t="str">
        <f t="shared" si="1"/>
        <v/>
      </c>
    </row>
    <row r="21" spans="1:9" x14ac:dyDescent="0.35">
      <c r="A21" t="s">
        <v>94</v>
      </c>
      <c r="B21" t="str">
        <f xml:space="preserve"> 'Tool Setup'!$B$5&amp;" by shift (AM/PM) for " &amp;IF(pareto_day_choice = "All data (count)", "all data (total count)", IF(pareto_day_choice = "All data (daily average)","all data (daily average)",pareto_day_choice))</f>
        <v xml:space="preserve"> by shift (AM/PM) for all data (total count)</v>
      </c>
      <c r="H21" s="79" t="str">
        <f t="shared" si="0"/>
        <v/>
      </c>
      <c r="I21" s="7" t="str">
        <f t="shared" si="1"/>
        <v/>
      </c>
    </row>
    <row r="22" spans="1:9" x14ac:dyDescent="0.35">
      <c r="A22" t="s">
        <v>95</v>
      </c>
      <c r="B22" t="str">
        <f>IF(OR(pareto_day_choice = "All data (count)",INDEX($B$3:$B$11,MATCH(pareto_day_choice,$A$3:$A$11,0))=1),"Total ","Average Daily ")&amp;'Tool Setup'!$B$5&amp;" for "&amp;IF(OR(pareto_day_choice = "All data (count)",pareto_day_choice = "All data (daily average)"), "all data", pareto_day_choice)</f>
        <v>Total  for all data</v>
      </c>
      <c r="H22" s="79" t="str">
        <f t="shared" si="0"/>
        <v/>
      </c>
      <c r="I22" s="7" t="str">
        <f t="shared" si="1"/>
        <v/>
      </c>
    </row>
    <row r="23" spans="1:9" x14ac:dyDescent="0.35">
      <c r="A23" t="s">
        <v>96</v>
      </c>
      <c r="B23" t="str">
        <f>IF(pareto_day_choice = "All data (daily average)", "Average per day", IF(pareto_day_choice = "All data (count)", "Count", IF(INDEX($B$5:$B$11,MATCH(pareto_day_choice,$A$5:$A$11,0))=1,"Count","Average per day")))</f>
        <v>Count</v>
      </c>
      <c r="H23" s="79" t="str">
        <f t="shared" si="0"/>
        <v/>
      </c>
      <c r="I23" s="7" t="str">
        <f t="shared" si="1"/>
        <v/>
      </c>
    </row>
    <row r="24" spans="1:9" x14ac:dyDescent="0.35">
      <c r="H24" s="79" t="str">
        <f t="shared" si="0"/>
        <v/>
      </c>
      <c r="I24" s="7" t="str">
        <f t="shared" si="1"/>
        <v/>
      </c>
    </row>
    <row r="25" spans="1:9" x14ac:dyDescent="0.35">
      <c r="A25" t="s">
        <v>92</v>
      </c>
      <c r="B25" s="5" t="s">
        <v>97</v>
      </c>
      <c r="H25" s="79" t="str">
        <f t="shared" si="0"/>
        <v/>
      </c>
      <c r="I25" s="7" t="str">
        <f t="shared" si="1"/>
        <v/>
      </c>
    </row>
    <row r="26" spans="1:9" x14ac:dyDescent="0.35">
      <c r="A26" t="s">
        <v>94</v>
      </c>
      <c r="B26" t="str">
        <f xml:space="preserve"> 'Tool Setup'!$C$5&amp;" by shift (AM/PM) for " &amp;IF(pareto_day_choice = "All data (count)", "all data (total count)", IF(pareto_day_choice = "All data (daily average)","all data (daily average)",pareto_day_choice))</f>
        <v xml:space="preserve"> by shift (AM/PM) for all data (total count)</v>
      </c>
      <c r="H26" s="79" t="str">
        <f t="shared" si="0"/>
        <v/>
      </c>
      <c r="I26" s="7" t="str">
        <f t="shared" si="1"/>
        <v/>
      </c>
    </row>
    <row r="27" spans="1:9" x14ac:dyDescent="0.35">
      <c r="A27" t="s">
        <v>95</v>
      </c>
      <c r="B27" t="str">
        <f>IF(OR(pareto_day_choice = "All data (count)",INDEX($B$3:$B$11,MATCH(pareto_day_choice,$A$3:$A$11,0))=1),"Total ","Average Daily ")&amp;'Tool Setup'!$C$5&amp;" for "&amp;IF(OR(pareto_day_choice = "All data (count)",pareto_day_choice = "All data (daily average)"), "all data", pareto_day_choice)</f>
        <v>Total  for all data</v>
      </c>
      <c r="H27" s="79" t="str">
        <f t="shared" si="0"/>
        <v/>
      </c>
      <c r="I27" s="7" t="str">
        <f t="shared" si="1"/>
        <v/>
      </c>
    </row>
    <row r="28" spans="1:9" x14ac:dyDescent="0.35">
      <c r="H28" s="79" t="str">
        <f t="shared" si="0"/>
        <v/>
      </c>
      <c r="I28" s="7" t="str">
        <f t="shared" si="1"/>
        <v/>
      </c>
    </row>
    <row r="29" spans="1:9" x14ac:dyDescent="0.35">
      <c r="H29" s="79" t="str">
        <f t="shared" si="0"/>
        <v/>
      </c>
      <c r="I29" s="7" t="str">
        <f t="shared" si="1"/>
        <v/>
      </c>
    </row>
    <row r="30" spans="1:9" x14ac:dyDescent="0.35">
      <c r="A30" t="s">
        <v>98</v>
      </c>
      <c r="B30" s="5" t="s">
        <v>99</v>
      </c>
      <c r="H30" s="79" t="str">
        <f t="shared" si="0"/>
        <v/>
      </c>
      <c r="I30" s="7" t="str">
        <f t="shared" si="1"/>
        <v/>
      </c>
    </row>
    <row r="31" spans="1:9" x14ac:dyDescent="0.35">
      <c r="A31" t="s">
        <v>100</v>
      </c>
      <c r="B31" t="str">
        <f>"Heat map of "&amp;'Tool Setup'!$B$5&amp;" vs "&amp;'Tool Setup'!$C$5&amp;" for all data ("&amp;shift_choice&amp;")"</f>
        <v>Heat map of  vs  for all data (All day)</v>
      </c>
      <c r="H31" s="79" t="str">
        <f t="shared" si="0"/>
        <v/>
      </c>
      <c r="I31" s="7" t="str">
        <f t="shared" si="1"/>
        <v/>
      </c>
    </row>
    <row r="32" spans="1:9" x14ac:dyDescent="0.35">
      <c r="A32" t="s">
        <v>101</v>
      </c>
      <c r="B32" t="str">
        <f>"Exploring the "&amp;'Tool Setup'!$B$5&amp;" '"&amp;demand_choice&amp; "' in detail ("&amp;shift_choice&amp;")"</f>
        <v>Exploring the  '' in detail (All day)</v>
      </c>
      <c r="H32" s="79" t="str">
        <f t="shared" si="0"/>
        <v/>
      </c>
      <c r="I32" s="7" t="str">
        <f t="shared" si="1"/>
        <v/>
      </c>
    </row>
    <row r="33" spans="1:9" x14ac:dyDescent="0.35">
      <c r="A33" t="s">
        <v>102</v>
      </c>
      <c r="B33" t="str">
        <f>'Tool Setup'!$C$5&amp;" categories"</f>
        <v xml:space="preserve"> categories</v>
      </c>
      <c r="H33" s="79"/>
      <c r="I33" s="7"/>
    </row>
    <row r="34" spans="1:9" x14ac:dyDescent="0.35">
      <c r="A34" t="s">
        <v>103</v>
      </c>
      <c r="B34" t="str">
        <f>"For "&amp;'Tool Setup'!$B$5&amp;" '"&amp;demand_choice&amp;"', 
"&amp;'Tool Setup'!$C$5&amp;" was =&gt;"</f>
        <v>For  '', 
 was =&gt;</v>
      </c>
      <c r="H34" s="79" t="str">
        <f>IFERROR(IF(H32+1&gt;MAX(data_date),"",H32+1),"")</f>
        <v/>
      </c>
      <c r="I34" s="7" t="str">
        <f t="shared" si="1"/>
        <v/>
      </c>
    </row>
    <row r="35" spans="1:9" x14ac:dyDescent="0.35">
      <c r="A35" t="s">
        <v>104</v>
      </c>
      <c r="B35" t="str">
        <f>"Exploring the "&amp;'Tool Setup'!$C$5&amp;" '"&amp;accept_choice&amp; "' in detail ("&amp;shift_choice&amp;")"</f>
        <v>Exploring the  '' in detail (All day)</v>
      </c>
      <c r="H35" s="79" t="str">
        <f t="shared" si="0"/>
        <v/>
      </c>
      <c r="I35" s="7" t="str">
        <f t="shared" si="1"/>
        <v/>
      </c>
    </row>
    <row r="36" spans="1:9" x14ac:dyDescent="0.35">
      <c r="A36" t="s">
        <v>105</v>
      </c>
      <c r="B36" t="str">
        <f>"For "&amp;'Tool Setup'!$C$5&amp;" '"&amp;accept_choice&amp;"', 
"&amp;'Tool Setup'!$B$5&amp;" was =&gt;"</f>
        <v>For  '', 
 was =&gt;</v>
      </c>
      <c r="H36" s="79" t="str">
        <f t="shared" ref="H36:H67" si="3">IFERROR(IF(H35+1&gt;MAX(data_date),"",H35+1),"")</f>
        <v/>
      </c>
      <c r="I36" s="7" t="str">
        <f t="shared" si="1"/>
        <v/>
      </c>
    </row>
    <row r="37" spans="1:9" x14ac:dyDescent="0.35">
      <c r="A37" t="s">
        <v>106</v>
      </c>
      <c r="B37" t="str">
        <f>'Tool Setup'!$B$5&amp;" categories"</f>
        <v xml:space="preserve"> categories</v>
      </c>
      <c r="H37" s="79" t="str">
        <f t="shared" si="3"/>
        <v/>
      </c>
      <c r="I37" s="7" t="str">
        <f t="shared" si="1"/>
        <v/>
      </c>
    </row>
    <row r="38" spans="1:9" x14ac:dyDescent="0.35">
      <c r="H38" s="79" t="str">
        <f t="shared" si="3"/>
        <v/>
      </c>
      <c r="I38" s="7" t="str">
        <f t="shared" si="1"/>
        <v/>
      </c>
    </row>
    <row r="39" spans="1:9" x14ac:dyDescent="0.35">
      <c r="H39" s="79" t="str">
        <f t="shared" si="3"/>
        <v/>
      </c>
      <c r="I39" s="7" t="str">
        <f t="shared" si="1"/>
        <v/>
      </c>
    </row>
    <row r="40" spans="1:9" x14ac:dyDescent="0.35">
      <c r="H40" s="79" t="str">
        <f t="shared" si="3"/>
        <v/>
      </c>
      <c r="I40" s="7" t="str">
        <f t="shared" si="1"/>
        <v/>
      </c>
    </row>
    <row r="41" spans="1:9" x14ac:dyDescent="0.35">
      <c r="H41" s="79" t="str">
        <f t="shared" si="3"/>
        <v/>
      </c>
      <c r="I41" s="7" t="str">
        <f t="shared" si="1"/>
        <v/>
      </c>
    </row>
    <row r="42" spans="1:9" x14ac:dyDescent="0.35">
      <c r="H42" s="79" t="str">
        <f t="shared" si="3"/>
        <v/>
      </c>
      <c r="I42" s="7" t="str">
        <f t="shared" si="1"/>
        <v/>
      </c>
    </row>
    <row r="43" spans="1:9" x14ac:dyDescent="0.35">
      <c r="H43" s="79" t="str">
        <f t="shared" si="3"/>
        <v/>
      </c>
      <c r="I43" s="7" t="str">
        <f t="shared" si="1"/>
        <v/>
      </c>
    </row>
    <row r="44" spans="1:9" x14ac:dyDescent="0.35">
      <c r="H44" s="79" t="str">
        <f t="shared" si="3"/>
        <v/>
      </c>
      <c r="I44" s="7" t="str">
        <f t="shared" si="1"/>
        <v/>
      </c>
    </row>
    <row r="45" spans="1:9" x14ac:dyDescent="0.35">
      <c r="H45" s="79" t="str">
        <f t="shared" si="3"/>
        <v/>
      </c>
      <c r="I45" s="7" t="str">
        <f t="shared" si="1"/>
        <v/>
      </c>
    </row>
    <row r="46" spans="1:9" x14ac:dyDescent="0.35">
      <c r="H46" s="79" t="str">
        <f t="shared" si="3"/>
        <v/>
      </c>
      <c r="I46" s="7" t="str">
        <f t="shared" si="1"/>
        <v/>
      </c>
    </row>
    <row r="47" spans="1:9" x14ac:dyDescent="0.35">
      <c r="H47" s="79" t="str">
        <f t="shared" si="3"/>
        <v/>
      </c>
      <c r="I47" s="7" t="str">
        <f t="shared" si="1"/>
        <v/>
      </c>
    </row>
    <row r="48" spans="1:9" x14ac:dyDescent="0.35">
      <c r="H48" s="79" t="str">
        <f t="shared" si="3"/>
        <v/>
      </c>
      <c r="I48" s="7" t="str">
        <f t="shared" si="1"/>
        <v/>
      </c>
    </row>
    <row r="49" spans="8:9" x14ac:dyDescent="0.35">
      <c r="H49" s="79" t="str">
        <f t="shared" si="3"/>
        <v/>
      </c>
      <c r="I49" s="7" t="str">
        <f t="shared" si="1"/>
        <v/>
      </c>
    </row>
    <row r="50" spans="8:9" x14ac:dyDescent="0.35">
      <c r="H50" s="79" t="str">
        <f t="shared" si="3"/>
        <v/>
      </c>
      <c r="I50" s="7" t="str">
        <f t="shared" si="1"/>
        <v/>
      </c>
    </row>
    <row r="51" spans="8:9" x14ac:dyDescent="0.35">
      <c r="H51" s="79" t="str">
        <f t="shared" si="3"/>
        <v/>
      </c>
      <c r="I51" s="7" t="str">
        <f t="shared" si="1"/>
        <v/>
      </c>
    </row>
    <row r="52" spans="8:9" x14ac:dyDescent="0.35">
      <c r="H52" s="79" t="str">
        <f t="shared" si="3"/>
        <v/>
      </c>
      <c r="I52" s="7" t="str">
        <f t="shared" si="1"/>
        <v/>
      </c>
    </row>
    <row r="53" spans="8:9" x14ac:dyDescent="0.35">
      <c r="H53" s="79" t="str">
        <f t="shared" si="3"/>
        <v/>
      </c>
      <c r="I53" s="7" t="str">
        <f t="shared" si="1"/>
        <v/>
      </c>
    </row>
    <row r="54" spans="8:9" x14ac:dyDescent="0.35">
      <c r="H54" s="79" t="str">
        <f t="shared" si="3"/>
        <v/>
      </c>
      <c r="I54" s="7" t="str">
        <f t="shared" si="1"/>
        <v/>
      </c>
    </row>
    <row r="55" spans="8:9" x14ac:dyDescent="0.35">
      <c r="H55" s="79" t="str">
        <f t="shared" si="3"/>
        <v/>
      </c>
      <c r="I55" s="7" t="str">
        <f t="shared" si="1"/>
        <v/>
      </c>
    </row>
    <row r="56" spans="8:9" x14ac:dyDescent="0.35">
      <c r="H56" s="79" t="str">
        <f t="shared" si="3"/>
        <v/>
      </c>
      <c r="I56" s="7" t="str">
        <f t="shared" si="1"/>
        <v/>
      </c>
    </row>
    <row r="57" spans="8:9" x14ac:dyDescent="0.35">
      <c r="H57" s="79" t="str">
        <f t="shared" si="3"/>
        <v/>
      </c>
      <c r="I57" s="7" t="str">
        <f t="shared" si="1"/>
        <v/>
      </c>
    </row>
    <row r="58" spans="8:9" x14ac:dyDescent="0.35">
      <c r="H58" s="79" t="str">
        <f t="shared" si="3"/>
        <v/>
      </c>
      <c r="I58" s="7" t="str">
        <f t="shared" si="1"/>
        <v/>
      </c>
    </row>
    <row r="59" spans="8:9" x14ac:dyDescent="0.35">
      <c r="H59" s="79" t="str">
        <f t="shared" si="3"/>
        <v/>
      </c>
      <c r="I59" s="7" t="str">
        <f t="shared" si="1"/>
        <v/>
      </c>
    </row>
    <row r="60" spans="8:9" x14ac:dyDescent="0.35">
      <c r="H60" s="79" t="str">
        <f t="shared" si="3"/>
        <v/>
      </c>
      <c r="I60" s="7" t="str">
        <f t="shared" si="1"/>
        <v/>
      </c>
    </row>
    <row r="61" spans="8:9" x14ac:dyDescent="0.35">
      <c r="H61" s="79" t="str">
        <f t="shared" si="3"/>
        <v/>
      </c>
      <c r="I61" s="7" t="str">
        <f t="shared" si="1"/>
        <v/>
      </c>
    </row>
    <row r="62" spans="8:9" x14ac:dyDescent="0.35">
      <c r="H62" s="79" t="str">
        <f t="shared" si="3"/>
        <v/>
      </c>
      <c r="I62" s="7" t="str">
        <f t="shared" si="1"/>
        <v/>
      </c>
    </row>
    <row r="63" spans="8:9" x14ac:dyDescent="0.35">
      <c r="H63" s="79" t="str">
        <f t="shared" si="3"/>
        <v/>
      </c>
      <c r="I63" s="7" t="str">
        <f t="shared" si="1"/>
        <v/>
      </c>
    </row>
    <row r="64" spans="8:9" x14ac:dyDescent="0.35">
      <c r="H64" s="79" t="str">
        <f t="shared" si="3"/>
        <v/>
      </c>
      <c r="I64" s="7" t="str">
        <f t="shared" si="1"/>
        <v/>
      </c>
    </row>
    <row r="65" spans="8:9" x14ac:dyDescent="0.35">
      <c r="H65" s="79" t="str">
        <f t="shared" si="3"/>
        <v/>
      </c>
      <c r="I65" s="7" t="str">
        <f t="shared" si="1"/>
        <v/>
      </c>
    </row>
    <row r="66" spans="8:9" x14ac:dyDescent="0.35">
      <c r="H66" s="79" t="str">
        <f t="shared" si="3"/>
        <v/>
      </c>
      <c r="I66" s="7" t="str">
        <f t="shared" si="1"/>
        <v/>
      </c>
    </row>
    <row r="67" spans="8:9" x14ac:dyDescent="0.35">
      <c r="H67" s="79" t="str">
        <f t="shared" si="3"/>
        <v/>
      </c>
      <c r="I67" s="7" t="str">
        <f t="shared" si="1"/>
        <v/>
      </c>
    </row>
    <row r="68" spans="8:9" x14ac:dyDescent="0.35">
      <c r="H68" s="79" t="str">
        <f t="shared" ref="H68:H99" si="4">IFERROR(IF(H67+1&gt;MAX(data_date),"",H67+1),"")</f>
        <v/>
      </c>
      <c r="I68" s="7" t="str">
        <f t="shared" si="1"/>
        <v/>
      </c>
    </row>
    <row r="69" spans="8:9" x14ac:dyDescent="0.35">
      <c r="H69" s="79" t="str">
        <f t="shared" si="4"/>
        <v/>
      </c>
      <c r="I69" s="7" t="str">
        <f t="shared" ref="I69:I132" si="5">TEXT(H69,"dddd")</f>
        <v/>
      </c>
    </row>
    <row r="70" spans="8:9" x14ac:dyDescent="0.35">
      <c r="H70" s="79" t="str">
        <f t="shared" si="4"/>
        <v/>
      </c>
      <c r="I70" s="7" t="str">
        <f t="shared" si="5"/>
        <v/>
      </c>
    </row>
    <row r="71" spans="8:9" x14ac:dyDescent="0.35">
      <c r="H71" s="79" t="str">
        <f t="shared" si="4"/>
        <v/>
      </c>
      <c r="I71" s="7" t="str">
        <f t="shared" si="5"/>
        <v/>
      </c>
    </row>
    <row r="72" spans="8:9" x14ac:dyDescent="0.35">
      <c r="H72" s="79" t="str">
        <f t="shared" si="4"/>
        <v/>
      </c>
      <c r="I72" s="7" t="str">
        <f t="shared" si="5"/>
        <v/>
      </c>
    </row>
    <row r="73" spans="8:9" x14ac:dyDescent="0.35">
      <c r="H73" s="79" t="str">
        <f t="shared" si="4"/>
        <v/>
      </c>
      <c r="I73" s="7" t="str">
        <f t="shared" si="5"/>
        <v/>
      </c>
    </row>
    <row r="74" spans="8:9" x14ac:dyDescent="0.35">
      <c r="H74" s="79" t="str">
        <f t="shared" si="4"/>
        <v/>
      </c>
      <c r="I74" s="7" t="str">
        <f t="shared" si="5"/>
        <v/>
      </c>
    </row>
    <row r="75" spans="8:9" x14ac:dyDescent="0.35">
      <c r="H75" s="79" t="str">
        <f t="shared" si="4"/>
        <v/>
      </c>
      <c r="I75" s="7" t="str">
        <f t="shared" si="5"/>
        <v/>
      </c>
    </row>
    <row r="76" spans="8:9" x14ac:dyDescent="0.35">
      <c r="H76" s="79" t="str">
        <f t="shared" si="4"/>
        <v/>
      </c>
      <c r="I76" s="7" t="str">
        <f t="shared" si="5"/>
        <v/>
      </c>
    </row>
    <row r="77" spans="8:9" x14ac:dyDescent="0.35">
      <c r="H77" s="79" t="str">
        <f t="shared" si="4"/>
        <v/>
      </c>
      <c r="I77" s="7" t="str">
        <f t="shared" si="5"/>
        <v/>
      </c>
    </row>
    <row r="78" spans="8:9" x14ac:dyDescent="0.35">
      <c r="H78" s="79" t="str">
        <f t="shared" si="4"/>
        <v/>
      </c>
      <c r="I78" s="7" t="str">
        <f t="shared" si="5"/>
        <v/>
      </c>
    </row>
    <row r="79" spans="8:9" x14ac:dyDescent="0.35">
      <c r="H79" s="79" t="str">
        <f t="shared" si="4"/>
        <v/>
      </c>
      <c r="I79" s="7" t="str">
        <f t="shared" si="5"/>
        <v/>
      </c>
    </row>
    <row r="80" spans="8:9" x14ac:dyDescent="0.35">
      <c r="H80" s="79" t="str">
        <f t="shared" si="4"/>
        <v/>
      </c>
      <c r="I80" s="7" t="str">
        <f t="shared" si="5"/>
        <v/>
      </c>
    </row>
    <row r="81" spans="8:9" x14ac:dyDescent="0.35">
      <c r="H81" s="79" t="str">
        <f t="shared" si="4"/>
        <v/>
      </c>
      <c r="I81" s="7" t="str">
        <f t="shared" si="5"/>
        <v/>
      </c>
    </row>
    <row r="82" spans="8:9" x14ac:dyDescent="0.35">
      <c r="H82" s="79" t="str">
        <f t="shared" si="4"/>
        <v/>
      </c>
      <c r="I82" s="7" t="str">
        <f t="shared" si="5"/>
        <v/>
      </c>
    </row>
    <row r="83" spans="8:9" x14ac:dyDescent="0.35">
      <c r="H83" s="79" t="str">
        <f t="shared" si="4"/>
        <v/>
      </c>
      <c r="I83" s="7" t="str">
        <f t="shared" si="5"/>
        <v/>
      </c>
    </row>
    <row r="84" spans="8:9" x14ac:dyDescent="0.35">
      <c r="H84" s="79" t="str">
        <f t="shared" si="4"/>
        <v/>
      </c>
      <c r="I84" s="7" t="str">
        <f t="shared" si="5"/>
        <v/>
      </c>
    </row>
    <row r="85" spans="8:9" x14ac:dyDescent="0.35">
      <c r="H85" s="79" t="str">
        <f t="shared" si="4"/>
        <v/>
      </c>
      <c r="I85" s="7" t="str">
        <f t="shared" si="5"/>
        <v/>
      </c>
    </row>
    <row r="86" spans="8:9" x14ac:dyDescent="0.35">
      <c r="H86" s="79" t="str">
        <f t="shared" si="4"/>
        <v/>
      </c>
      <c r="I86" s="7" t="str">
        <f t="shared" si="5"/>
        <v/>
      </c>
    </row>
    <row r="87" spans="8:9" x14ac:dyDescent="0.35">
      <c r="H87" s="79" t="str">
        <f t="shared" si="4"/>
        <v/>
      </c>
      <c r="I87" s="7" t="str">
        <f t="shared" si="5"/>
        <v/>
      </c>
    </row>
    <row r="88" spans="8:9" x14ac:dyDescent="0.35">
      <c r="H88" s="79" t="str">
        <f t="shared" si="4"/>
        <v/>
      </c>
      <c r="I88" s="7" t="str">
        <f t="shared" si="5"/>
        <v/>
      </c>
    </row>
    <row r="89" spans="8:9" x14ac:dyDescent="0.35">
      <c r="H89" s="79" t="str">
        <f t="shared" si="4"/>
        <v/>
      </c>
      <c r="I89" s="7" t="str">
        <f t="shared" si="5"/>
        <v/>
      </c>
    </row>
    <row r="90" spans="8:9" x14ac:dyDescent="0.35">
      <c r="H90" s="79" t="str">
        <f t="shared" si="4"/>
        <v/>
      </c>
      <c r="I90" s="7" t="str">
        <f t="shared" si="5"/>
        <v/>
      </c>
    </row>
    <row r="91" spans="8:9" x14ac:dyDescent="0.35">
      <c r="H91" s="79" t="str">
        <f t="shared" si="4"/>
        <v/>
      </c>
      <c r="I91" s="7" t="str">
        <f t="shared" si="5"/>
        <v/>
      </c>
    </row>
    <row r="92" spans="8:9" x14ac:dyDescent="0.35">
      <c r="H92" s="79" t="str">
        <f t="shared" si="4"/>
        <v/>
      </c>
      <c r="I92" s="7" t="str">
        <f t="shared" si="5"/>
        <v/>
      </c>
    </row>
    <row r="93" spans="8:9" x14ac:dyDescent="0.35">
      <c r="H93" s="79" t="str">
        <f t="shared" si="4"/>
        <v/>
      </c>
      <c r="I93" s="7" t="str">
        <f t="shared" si="5"/>
        <v/>
      </c>
    </row>
    <row r="94" spans="8:9" x14ac:dyDescent="0.35">
      <c r="H94" s="79" t="str">
        <f t="shared" si="4"/>
        <v/>
      </c>
      <c r="I94" s="7" t="str">
        <f t="shared" si="5"/>
        <v/>
      </c>
    </row>
    <row r="95" spans="8:9" x14ac:dyDescent="0.35">
      <c r="H95" s="79" t="str">
        <f t="shared" si="4"/>
        <v/>
      </c>
      <c r="I95" s="7" t="str">
        <f t="shared" si="5"/>
        <v/>
      </c>
    </row>
    <row r="96" spans="8:9" x14ac:dyDescent="0.35">
      <c r="H96" s="79" t="str">
        <f t="shared" si="4"/>
        <v/>
      </c>
      <c r="I96" s="7" t="str">
        <f t="shared" si="5"/>
        <v/>
      </c>
    </row>
    <row r="97" spans="8:9" x14ac:dyDescent="0.35">
      <c r="H97" s="79" t="str">
        <f t="shared" si="4"/>
        <v/>
      </c>
      <c r="I97" s="7" t="str">
        <f t="shared" si="5"/>
        <v/>
      </c>
    </row>
    <row r="98" spans="8:9" x14ac:dyDescent="0.35">
      <c r="H98" s="79" t="str">
        <f t="shared" si="4"/>
        <v/>
      </c>
      <c r="I98" s="7" t="str">
        <f t="shared" si="5"/>
        <v/>
      </c>
    </row>
    <row r="99" spans="8:9" x14ac:dyDescent="0.35">
      <c r="H99" s="79" t="str">
        <f t="shared" si="4"/>
        <v/>
      </c>
      <c r="I99" s="7" t="str">
        <f t="shared" si="5"/>
        <v/>
      </c>
    </row>
    <row r="100" spans="8:9" x14ac:dyDescent="0.35">
      <c r="H100" s="79" t="str">
        <f t="shared" ref="H100:H131" si="6">IFERROR(IF(H99+1&gt;MAX(data_date),"",H99+1),"")</f>
        <v/>
      </c>
      <c r="I100" s="7" t="str">
        <f t="shared" si="5"/>
        <v/>
      </c>
    </row>
    <row r="101" spans="8:9" x14ac:dyDescent="0.35">
      <c r="H101" s="79" t="str">
        <f t="shared" si="6"/>
        <v/>
      </c>
      <c r="I101" s="7" t="str">
        <f t="shared" si="5"/>
        <v/>
      </c>
    </row>
    <row r="102" spans="8:9" x14ac:dyDescent="0.35">
      <c r="H102" s="79" t="str">
        <f t="shared" si="6"/>
        <v/>
      </c>
      <c r="I102" s="7" t="str">
        <f t="shared" si="5"/>
        <v/>
      </c>
    </row>
    <row r="103" spans="8:9" x14ac:dyDescent="0.35">
      <c r="H103" s="79" t="str">
        <f t="shared" si="6"/>
        <v/>
      </c>
      <c r="I103" s="7" t="str">
        <f t="shared" si="5"/>
        <v/>
      </c>
    </row>
    <row r="104" spans="8:9" x14ac:dyDescent="0.35">
      <c r="H104" s="79" t="str">
        <f t="shared" si="6"/>
        <v/>
      </c>
      <c r="I104" s="7" t="str">
        <f t="shared" si="5"/>
        <v/>
      </c>
    </row>
    <row r="105" spans="8:9" x14ac:dyDescent="0.35">
      <c r="H105" s="79" t="str">
        <f t="shared" si="6"/>
        <v/>
      </c>
      <c r="I105" s="7" t="str">
        <f t="shared" si="5"/>
        <v/>
      </c>
    </row>
    <row r="106" spans="8:9" x14ac:dyDescent="0.35">
      <c r="H106" s="79" t="str">
        <f t="shared" si="6"/>
        <v/>
      </c>
      <c r="I106" s="7" t="str">
        <f t="shared" si="5"/>
        <v/>
      </c>
    </row>
    <row r="107" spans="8:9" x14ac:dyDescent="0.35">
      <c r="H107" s="79" t="str">
        <f t="shared" si="6"/>
        <v/>
      </c>
      <c r="I107" s="7" t="str">
        <f t="shared" si="5"/>
        <v/>
      </c>
    </row>
    <row r="108" spans="8:9" x14ac:dyDescent="0.35">
      <c r="H108" s="79" t="str">
        <f t="shared" si="6"/>
        <v/>
      </c>
      <c r="I108" s="7" t="str">
        <f t="shared" si="5"/>
        <v/>
      </c>
    </row>
    <row r="109" spans="8:9" x14ac:dyDescent="0.35">
      <c r="H109" s="79" t="str">
        <f t="shared" si="6"/>
        <v/>
      </c>
      <c r="I109" s="7" t="str">
        <f t="shared" si="5"/>
        <v/>
      </c>
    </row>
    <row r="110" spans="8:9" x14ac:dyDescent="0.35">
      <c r="H110" s="79" t="str">
        <f t="shared" si="6"/>
        <v/>
      </c>
      <c r="I110" s="7" t="str">
        <f t="shared" si="5"/>
        <v/>
      </c>
    </row>
    <row r="111" spans="8:9" x14ac:dyDescent="0.35">
      <c r="H111" s="79" t="str">
        <f t="shared" si="6"/>
        <v/>
      </c>
      <c r="I111" s="7" t="str">
        <f t="shared" si="5"/>
        <v/>
      </c>
    </row>
    <row r="112" spans="8:9" x14ac:dyDescent="0.35">
      <c r="H112" s="79" t="str">
        <f t="shared" si="6"/>
        <v/>
      </c>
      <c r="I112" s="7" t="str">
        <f t="shared" si="5"/>
        <v/>
      </c>
    </row>
    <row r="113" spans="8:9" x14ac:dyDescent="0.35">
      <c r="H113" s="79" t="str">
        <f t="shared" si="6"/>
        <v/>
      </c>
      <c r="I113" s="7" t="str">
        <f t="shared" si="5"/>
        <v/>
      </c>
    </row>
    <row r="114" spans="8:9" x14ac:dyDescent="0.35">
      <c r="H114" s="79" t="str">
        <f t="shared" si="6"/>
        <v/>
      </c>
      <c r="I114" s="7" t="str">
        <f t="shared" si="5"/>
        <v/>
      </c>
    </row>
    <row r="115" spans="8:9" x14ac:dyDescent="0.35">
      <c r="H115" s="79" t="str">
        <f t="shared" si="6"/>
        <v/>
      </c>
      <c r="I115" s="7" t="str">
        <f t="shared" si="5"/>
        <v/>
      </c>
    </row>
    <row r="116" spans="8:9" x14ac:dyDescent="0.35">
      <c r="H116" s="79" t="str">
        <f t="shared" si="6"/>
        <v/>
      </c>
      <c r="I116" s="7" t="str">
        <f t="shared" si="5"/>
        <v/>
      </c>
    </row>
    <row r="117" spans="8:9" x14ac:dyDescent="0.35">
      <c r="H117" s="79" t="str">
        <f t="shared" si="6"/>
        <v/>
      </c>
      <c r="I117" s="7" t="str">
        <f t="shared" si="5"/>
        <v/>
      </c>
    </row>
    <row r="118" spans="8:9" x14ac:dyDescent="0.35">
      <c r="H118" s="79" t="str">
        <f t="shared" si="6"/>
        <v/>
      </c>
      <c r="I118" s="7" t="str">
        <f t="shared" si="5"/>
        <v/>
      </c>
    </row>
    <row r="119" spans="8:9" x14ac:dyDescent="0.35">
      <c r="H119" s="79" t="str">
        <f t="shared" si="6"/>
        <v/>
      </c>
      <c r="I119" s="7" t="str">
        <f t="shared" si="5"/>
        <v/>
      </c>
    </row>
    <row r="120" spans="8:9" x14ac:dyDescent="0.35">
      <c r="H120" s="79" t="str">
        <f t="shared" si="6"/>
        <v/>
      </c>
      <c r="I120" s="7" t="str">
        <f t="shared" si="5"/>
        <v/>
      </c>
    </row>
    <row r="121" spans="8:9" x14ac:dyDescent="0.35">
      <c r="H121" s="79" t="str">
        <f t="shared" si="6"/>
        <v/>
      </c>
      <c r="I121" s="7" t="str">
        <f t="shared" si="5"/>
        <v/>
      </c>
    </row>
    <row r="122" spans="8:9" x14ac:dyDescent="0.35">
      <c r="H122" s="79" t="str">
        <f t="shared" si="6"/>
        <v/>
      </c>
      <c r="I122" s="7" t="str">
        <f t="shared" si="5"/>
        <v/>
      </c>
    </row>
    <row r="123" spans="8:9" x14ac:dyDescent="0.35">
      <c r="H123" s="79" t="str">
        <f t="shared" si="6"/>
        <v/>
      </c>
      <c r="I123" s="7" t="str">
        <f t="shared" si="5"/>
        <v/>
      </c>
    </row>
    <row r="124" spans="8:9" x14ac:dyDescent="0.35">
      <c r="H124" s="79" t="str">
        <f t="shared" si="6"/>
        <v/>
      </c>
      <c r="I124" s="7" t="str">
        <f t="shared" si="5"/>
        <v/>
      </c>
    </row>
    <row r="125" spans="8:9" x14ac:dyDescent="0.35">
      <c r="H125" s="79" t="str">
        <f t="shared" si="6"/>
        <v/>
      </c>
      <c r="I125" s="7" t="str">
        <f t="shared" si="5"/>
        <v/>
      </c>
    </row>
    <row r="126" spans="8:9" x14ac:dyDescent="0.35">
      <c r="H126" s="79" t="str">
        <f t="shared" si="6"/>
        <v/>
      </c>
      <c r="I126" s="7" t="str">
        <f t="shared" si="5"/>
        <v/>
      </c>
    </row>
    <row r="127" spans="8:9" x14ac:dyDescent="0.35">
      <c r="H127" s="79" t="str">
        <f t="shared" si="6"/>
        <v/>
      </c>
      <c r="I127" s="7" t="str">
        <f t="shared" si="5"/>
        <v/>
      </c>
    </row>
    <row r="128" spans="8:9" x14ac:dyDescent="0.35">
      <c r="H128" s="79" t="str">
        <f t="shared" si="6"/>
        <v/>
      </c>
      <c r="I128" s="7" t="str">
        <f t="shared" si="5"/>
        <v/>
      </c>
    </row>
    <row r="129" spans="8:9" x14ac:dyDescent="0.35">
      <c r="H129" s="79" t="str">
        <f t="shared" si="6"/>
        <v/>
      </c>
      <c r="I129" s="7" t="str">
        <f t="shared" si="5"/>
        <v/>
      </c>
    </row>
    <row r="130" spans="8:9" x14ac:dyDescent="0.35">
      <c r="H130" s="79" t="str">
        <f t="shared" si="6"/>
        <v/>
      </c>
      <c r="I130" s="7" t="str">
        <f t="shared" si="5"/>
        <v/>
      </c>
    </row>
    <row r="131" spans="8:9" x14ac:dyDescent="0.35">
      <c r="H131" s="79" t="str">
        <f t="shared" si="6"/>
        <v/>
      </c>
      <c r="I131" s="7" t="str">
        <f t="shared" si="5"/>
        <v/>
      </c>
    </row>
    <row r="132" spans="8:9" x14ac:dyDescent="0.35">
      <c r="H132" s="79" t="str">
        <f t="shared" ref="H132:H163" si="7">IFERROR(IF(H131+1&gt;MAX(data_date),"",H131+1),"")</f>
        <v/>
      </c>
      <c r="I132" s="7" t="str">
        <f t="shared" si="5"/>
        <v/>
      </c>
    </row>
    <row r="133" spans="8:9" x14ac:dyDescent="0.35">
      <c r="H133" s="79" t="str">
        <f t="shared" si="7"/>
        <v/>
      </c>
      <c r="I133" s="7" t="str">
        <f t="shared" ref="I133:I196" si="8">TEXT(H133,"dddd")</f>
        <v/>
      </c>
    </row>
    <row r="134" spans="8:9" x14ac:dyDescent="0.35">
      <c r="H134" s="79" t="str">
        <f t="shared" si="7"/>
        <v/>
      </c>
      <c r="I134" s="7" t="str">
        <f t="shared" si="8"/>
        <v/>
      </c>
    </row>
    <row r="135" spans="8:9" x14ac:dyDescent="0.35">
      <c r="H135" s="79" t="str">
        <f t="shared" si="7"/>
        <v/>
      </c>
      <c r="I135" s="7" t="str">
        <f t="shared" si="8"/>
        <v/>
      </c>
    </row>
    <row r="136" spans="8:9" x14ac:dyDescent="0.35">
      <c r="H136" s="79" t="str">
        <f t="shared" si="7"/>
        <v/>
      </c>
      <c r="I136" s="7" t="str">
        <f t="shared" si="8"/>
        <v/>
      </c>
    </row>
    <row r="137" spans="8:9" x14ac:dyDescent="0.35">
      <c r="H137" s="79" t="str">
        <f t="shared" si="7"/>
        <v/>
      </c>
      <c r="I137" s="7" t="str">
        <f t="shared" si="8"/>
        <v/>
      </c>
    </row>
    <row r="138" spans="8:9" x14ac:dyDescent="0.35">
      <c r="H138" s="79" t="str">
        <f t="shared" si="7"/>
        <v/>
      </c>
      <c r="I138" s="7" t="str">
        <f t="shared" si="8"/>
        <v/>
      </c>
    </row>
    <row r="139" spans="8:9" x14ac:dyDescent="0.35">
      <c r="H139" s="79" t="str">
        <f t="shared" si="7"/>
        <v/>
      </c>
      <c r="I139" s="7" t="str">
        <f t="shared" si="8"/>
        <v/>
      </c>
    </row>
    <row r="140" spans="8:9" x14ac:dyDescent="0.35">
      <c r="H140" s="79" t="str">
        <f t="shared" si="7"/>
        <v/>
      </c>
      <c r="I140" s="7" t="str">
        <f t="shared" si="8"/>
        <v/>
      </c>
    </row>
    <row r="141" spans="8:9" x14ac:dyDescent="0.35">
      <c r="H141" s="79" t="str">
        <f t="shared" si="7"/>
        <v/>
      </c>
      <c r="I141" s="7" t="str">
        <f t="shared" si="8"/>
        <v/>
      </c>
    </row>
    <row r="142" spans="8:9" x14ac:dyDescent="0.35">
      <c r="H142" s="79" t="str">
        <f t="shared" si="7"/>
        <v/>
      </c>
      <c r="I142" s="7" t="str">
        <f t="shared" si="8"/>
        <v/>
      </c>
    </row>
    <row r="143" spans="8:9" x14ac:dyDescent="0.35">
      <c r="H143" s="79" t="str">
        <f t="shared" si="7"/>
        <v/>
      </c>
      <c r="I143" s="7" t="str">
        <f t="shared" si="8"/>
        <v/>
      </c>
    </row>
    <row r="144" spans="8:9" x14ac:dyDescent="0.35">
      <c r="H144" s="79" t="str">
        <f t="shared" si="7"/>
        <v/>
      </c>
      <c r="I144" s="7" t="str">
        <f t="shared" si="8"/>
        <v/>
      </c>
    </row>
    <row r="145" spans="8:9" x14ac:dyDescent="0.35">
      <c r="H145" s="79" t="str">
        <f t="shared" si="7"/>
        <v/>
      </c>
      <c r="I145" s="7" t="str">
        <f t="shared" si="8"/>
        <v/>
      </c>
    </row>
    <row r="146" spans="8:9" x14ac:dyDescent="0.35">
      <c r="H146" s="79" t="str">
        <f t="shared" si="7"/>
        <v/>
      </c>
      <c r="I146" s="7" t="str">
        <f t="shared" si="8"/>
        <v/>
      </c>
    </row>
    <row r="147" spans="8:9" x14ac:dyDescent="0.35">
      <c r="H147" s="79" t="str">
        <f t="shared" si="7"/>
        <v/>
      </c>
      <c r="I147" s="7" t="str">
        <f t="shared" si="8"/>
        <v/>
      </c>
    </row>
    <row r="148" spans="8:9" x14ac:dyDescent="0.35">
      <c r="H148" s="79" t="str">
        <f t="shared" si="7"/>
        <v/>
      </c>
      <c r="I148" s="7" t="str">
        <f t="shared" si="8"/>
        <v/>
      </c>
    </row>
    <row r="149" spans="8:9" x14ac:dyDescent="0.35">
      <c r="H149" s="79" t="str">
        <f t="shared" si="7"/>
        <v/>
      </c>
      <c r="I149" s="7" t="str">
        <f t="shared" si="8"/>
        <v/>
      </c>
    </row>
    <row r="150" spans="8:9" x14ac:dyDescent="0.35">
      <c r="H150" s="79" t="str">
        <f t="shared" si="7"/>
        <v/>
      </c>
      <c r="I150" s="7" t="str">
        <f t="shared" si="8"/>
        <v/>
      </c>
    </row>
    <row r="151" spans="8:9" x14ac:dyDescent="0.35">
      <c r="H151" s="79" t="str">
        <f t="shared" si="7"/>
        <v/>
      </c>
      <c r="I151" s="7" t="str">
        <f t="shared" si="8"/>
        <v/>
      </c>
    </row>
    <row r="152" spans="8:9" x14ac:dyDescent="0.35">
      <c r="H152" s="79" t="str">
        <f t="shared" si="7"/>
        <v/>
      </c>
      <c r="I152" s="7" t="str">
        <f t="shared" si="8"/>
        <v/>
      </c>
    </row>
    <row r="153" spans="8:9" x14ac:dyDescent="0.35">
      <c r="H153" s="79" t="str">
        <f t="shared" si="7"/>
        <v/>
      </c>
      <c r="I153" s="7" t="str">
        <f t="shared" si="8"/>
        <v/>
      </c>
    </row>
    <row r="154" spans="8:9" x14ac:dyDescent="0.35">
      <c r="H154" s="79" t="str">
        <f t="shared" si="7"/>
        <v/>
      </c>
      <c r="I154" s="7" t="str">
        <f t="shared" si="8"/>
        <v/>
      </c>
    </row>
    <row r="155" spans="8:9" x14ac:dyDescent="0.35">
      <c r="H155" s="79" t="str">
        <f t="shared" si="7"/>
        <v/>
      </c>
      <c r="I155" s="7" t="str">
        <f t="shared" si="8"/>
        <v/>
      </c>
    </row>
    <row r="156" spans="8:9" x14ac:dyDescent="0.35">
      <c r="H156" s="79" t="str">
        <f t="shared" si="7"/>
        <v/>
      </c>
      <c r="I156" s="7" t="str">
        <f t="shared" si="8"/>
        <v/>
      </c>
    </row>
    <row r="157" spans="8:9" x14ac:dyDescent="0.35">
      <c r="H157" s="79" t="str">
        <f t="shared" si="7"/>
        <v/>
      </c>
      <c r="I157" s="7" t="str">
        <f t="shared" si="8"/>
        <v/>
      </c>
    </row>
    <row r="158" spans="8:9" x14ac:dyDescent="0.35">
      <c r="H158" s="79" t="str">
        <f t="shared" si="7"/>
        <v/>
      </c>
      <c r="I158" s="7" t="str">
        <f t="shared" si="8"/>
        <v/>
      </c>
    </row>
    <row r="159" spans="8:9" x14ac:dyDescent="0.35">
      <c r="H159" s="79" t="str">
        <f t="shared" si="7"/>
        <v/>
      </c>
      <c r="I159" s="7" t="str">
        <f t="shared" si="8"/>
        <v/>
      </c>
    </row>
    <row r="160" spans="8:9" x14ac:dyDescent="0.35">
      <c r="H160" s="79" t="str">
        <f t="shared" si="7"/>
        <v/>
      </c>
      <c r="I160" s="7" t="str">
        <f t="shared" si="8"/>
        <v/>
      </c>
    </row>
    <row r="161" spans="8:9" x14ac:dyDescent="0.35">
      <c r="H161" s="79" t="str">
        <f t="shared" si="7"/>
        <v/>
      </c>
      <c r="I161" s="7" t="str">
        <f t="shared" si="8"/>
        <v/>
      </c>
    </row>
    <row r="162" spans="8:9" x14ac:dyDescent="0.35">
      <c r="H162" s="79" t="str">
        <f t="shared" si="7"/>
        <v/>
      </c>
      <c r="I162" s="7" t="str">
        <f t="shared" si="8"/>
        <v/>
      </c>
    </row>
    <row r="163" spans="8:9" x14ac:dyDescent="0.35">
      <c r="H163" s="79" t="str">
        <f t="shared" si="7"/>
        <v/>
      </c>
      <c r="I163" s="7" t="str">
        <f t="shared" si="8"/>
        <v/>
      </c>
    </row>
    <row r="164" spans="8:9" x14ac:dyDescent="0.35">
      <c r="H164" s="79" t="str">
        <f t="shared" ref="H164:H195" si="9">IFERROR(IF(H163+1&gt;MAX(data_date),"",H163+1),"")</f>
        <v/>
      </c>
      <c r="I164" s="7" t="str">
        <f t="shared" si="8"/>
        <v/>
      </c>
    </row>
    <row r="165" spans="8:9" x14ac:dyDescent="0.35">
      <c r="H165" s="79" t="str">
        <f t="shared" si="9"/>
        <v/>
      </c>
      <c r="I165" s="7" t="str">
        <f t="shared" si="8"/>
        <v/>
      </c>
    </row>
    <row r="166" spans="8:9" x14ac:dyDescent="0.35">
      <c r="H166" s="79" t="str">
        <f t="shared" si="9"/>
        <v/>
      </c>
      <c r="I166" s="7" t="str">
        <f t="shared" si="8"/>
        <v/>
      </c>
    </row>
    <row r="167" spans="8:9" x14ac:dyDescent="0.35">
      <c r="H167" s="79" t="str">
        <f t="shared" si="9"/>
        <v/>
      </c>
      <c r="I167" s="7" t="str">
        <f t="shared" si="8"/>
        <v/>
      </c>
    </row>
    <row r="168" spans="8:9" x14ac:dyDescent="0.35">
      <c r="H168" s="79" t="str">
        <f t="shared" si="9"/>
        <v/>
      </c>
      <c r="I168" s="7" t="str">
        <f t="shared" si="8"/>
        <v/>
      </c>
    </row>
    <row r="169" spans="8:9" x14ac:dyDescent="0.35">
      <c r="H169" s="79" t="str">
        <f t="shared" si="9"/>
        <v/>
      </c>
      <c r="I169" s="7" t="str">
        <f t="shared" si="8"/>
        <v/>
      </c>
    </row>
    <row r="170" spans="8:9" x14ac:dyDescent="0.35">
      <c r="H170" s="79" t="str">
        <f t="shared" si="9"/>
        <v/>
      </c>
      <c r="I170" s="7" t="str">
        <f t="shared" si="8"/>
        <v/>
      </c>
    </row>
    <row r="171" spans="8:9" x14ac:dyDescent="0.35">
      <c r="H171" s="79" t="str">
        <f t="shared" si="9"/>
        <v/>
      </c>
      <c r="I171" s="7" t="str">
        <f t="shared" si="8"/>
        <v/>
      </c>
    </row>
    <row r="172" spans="8:9" x14ac:dyDescent="0.35">
      <c r="H172" s="79" t="str">
        <f t="shared" si="9"/>
        <v/>
      </c>
      <c r="I172" s="7" t="str">
        <f t="shared" si="8"/>
        <v/>
      </c>
    </row>
    <row r="173" spans="8:9" x14ac:dyDescent="0.35">
      <c r="H173" s="79" t="str">
        <f t="shared" si="9"/>
        <v/>
      </c>
      <c r="I173" s="7" t="str">
        <f t="shared" si="8"/>
        <v/>
      </c>
    </row>
    <row r="174" spans="8:9" x14ac:dyDescent="0.35">
      <c r="H174" s="79" t="str">
        <f t="shared" si="9"/>
        <v/>
      </c>
      <c r="I174" s="7" t="str">
        <f t="shared" si="8"/>
        <v/>
      </c>
    </row>
    <row r="175" spans="8:9" x14ac:dyDescent="0.35">
      <c r="H175" s="79" t="str">
        <f t="shared" si="9"/>
        <v/>
      </c>
      <c r="I175" s="7" t="str">
        <f t="shared" si="8"/>
        <v/>
      </c>
    </row>
    <row r="176" spans="8:9" x14ac:dyDescent="0.35">
      <c r="H176" s="79" t="str">
        <f t="shared" si="9"/>
        <v/>
      </c>
      <c r="I176" s="7" t="str">
        <f t="shared" si="8"/>
        <v/>
      </c>
    </row>
    <row r="177" spans="8:9" x14ac:dyDescent="0.35">
      <c r="H177" s="79" t="str">
        <f t="shared" si="9"/>
        <v/>
      </c>
      <c r="I177" s="7" t="str">
        <f t="shared" si="8"/>
        <v/>
      </c>
    </row>
    <row r="178" spans="8:9" x14ac:dyDescent="0.35">
      <c r="H178" s="79" t="str">
        <f t="shared" si="9"/>
        <v/>
      </c>
      <c r="I178" s="7" t="str">
        <f t="shared" si="8"/>
        <v/>
      </c>
    </row>
    <row r="179" spans="8:9" x14ac:dyDescent="0.35">
      <c r="H179" s="79" t="str">
        <f t="shared" si="9"/>
        <v/>
      </c>
      <c r="I179" s="7" t="str">
        <f t="shared" si="8"/>
        <v/>
      </c>
    </row>
    <row r="180" spans="8:9" x14ac:dyDescent="0.35">
      <c r="H180" s="79" t="str">
        <f t="shared" si="9"/>
        <v/>
      </c>
      <c r="I180" s="7" t="str">
        <f t="shared" si="8"/>
        <v/>
      </c>
    </row>
    <row r="181" spans="8:9" x14ac:dyDescent="0.35">
      <c r="H181" s="79" t="str">
        <f t="shared" si="9"/>
        <v/>
      </c>
      <c r="I181" s="7" t="str">
        <f t="shared" si="8"/>
        <v/>
      </c>
    </row>
    <row r="182" spans="8:9" x14ac:dyDescent="0.35">
      <c r="H182" s="79" t="str">
        <f t="shared" si="9"/>
        <v/>
      </c>
      <c r="I182" s="7" t="str">
        <f t="shared" si="8"/>
        <v/>
      </c>
    </row>
    <row r="183" spans="8:9" x14ac:dyDescent="0.35">
      <c r="H183" s="79" t="str">
        <f t="shared" si="9"/>
        <v/>
      </c>
      <c r="I183" s="7" t="str">
        <f t="shared" si="8"/>
        <v/>
      </c>
    </row>
    <row r="184" spans="8:9" x14ac:dyDescent="0.35">
      <c r="H184" s="79" t="str">
        <f t="shared" si="9"/>
        <v/>
      </c>
      <c r="I184" s="7" t="str">
        <f t="shared" si="8"/>
        <v/>
      </c>
    </row>
    <row r="185" spans="8:9" x14ac:dyDescent="0.35">
      <c r="H185" s="79" t="str">
        <f t="shared" si="9"/>
        <v/>
      </c>
      <c r="I185" s="7" t="str">
        <f t="shared" si="8"/>
        <v/>
      </c>
    </row>
    <row r="186" spans="8:9" x14ac:dyDescent="0.35">
      <c r="H186" s="79" t="str">
        <f t="shared" si="9"/>
        <v/>
      </c>
      <c r="I186" s="7" t="str">
        <f t="shared" si="8"/>
        <v/>
      </c>
    </row>
    <row r="187" spans="8:9" x14ac:dyDescent="0.35">
      <c r="H187" s="79" t="str">
        <f t="shared" si="9"/>
        <v/>
      </c>
      <c r="I187" s="7" t="str">
        <f t="shared" si="8"/>
        <v/>
      </c>
    </row>
    <row r="188" spans="8:9" x14ac:dyDescent="0.35">
      <c r="H188" s="79" t="str">
        <f t="shared" si="9"/>
        <v/>
      </c>
      <c r="I188" s="7" t="str">
        <f t="shared" si="8"/>
        <v/>
      </c>
    </row>
    <row r="189" spans="8:9" x14ac:dyDescent="0.35">
      <c r="H189" s="79" t="str">
        <f t="shared" si="9"/>
        <v/>
      </c>
      <c r="I189" s="7" t="str">
        <f t="shared" si="8"/>
        <v/>
      </c>
    </row>
    <row r="190" spans="8:9" x14ac:dyDescent="0.35">
      <c r="H190" s="79" t="str">
        <f t="shared" si="9"/>
        <v/>
      </c>
      <c r="I190" s="7" t="str">
        <f t="shared" si="8"/>
        <v/>
      </c>
    </row>
    <row r="191" spans="8:9" x14ac:dyDescent="0.35">
      <c r="H191" s="79" t="str">
        <f t="shared" si="9"/>
        <v/>
      </c>
      <c r="I191" s="7" t="str">
        <f t="shared" si="8"/>
        <v/>
      </c>
    </row>
    <row r="192" spans="8:9" x14ac:dyDescent="0.35">
      <c r="H192" s="79" t="str">
        <f t="shared" si="9"/>
        <v/>
      </c>
      <c r="I192" s="7" t="str">
        <f t="shared" si="8"/>
        <v/>
      </c>
    </row>
    <row r="193" spans="8:9" x14ac:dyDescent="0.35">
      <c r="H193" s="79" t="str">
        <f t="shared" si="9"/>
        <v/>
      </c>
      <c r="I193" s="7" t="str">
        <f t="shared" si="8"/>
        <v/>
      </c>
    </row>
    <row r="194" spans="8:9" x14ac:dyDescent="0.35">
      <c r="H194" s="79" t="str">
        <f t="shared" si="9"/>
        <v/>
      </c>
      <c r="I194" s="7" t="str">
        <f t="shared" si="8"/>
        <v/>
      </c>
    </row>
    <row r="195" spans="8:9" x14ac:dyDescent="0.35">
      <c r="H195" s="79" t="str">
        <f t="shared" si="9"/>
        <v/>
      </c>
      <c r="I195" s="7" t="str">
        <f t="shared" si="8"/>
        <v/>
      </c>
    </row>
    <row r="196" spans="8:9" x14ac:dyDescent="0.35">
      <c r="H196" s="79" t="str">
        <f t="shared" ref="H196:H201" si="10">IFERROR(IF(H195+1&gt;MAX(data_date),"",H195+1),"")</f>
        <v/>
      </c>
      <c r="I196" s="7" t="str">
        <f t="shared" si="8"/>
        <v/>
      </c>
    </row>
    <row r="197" spans="8:9" x14ac:dyDescent="0.35">
      <c r="H197" s="79" t="str">
        <f t="shared" si="10"/>
        <v/>
      </c>
      <c r="I197" s="7" t="str">
        <f>TEXT(H197,"dddd")</f>
        <v/>
      </c>
    </row>
    <row r="198" spans="8:9" x14ac:dyDescent="0.35">
      <c r="H198" s="79" t="str">
        <f t="shared" si="10"/>
        <v/>
      </c>
      <c r="I198" s="7" t="str">
        <f>TEXT(H198,"dddd")</f>
        <v/>
      </c>
    </row>
    <row r="199" spans="8:9" x14ac:dyDescent="0.35">
      <c r="H199" s="79" t="str">
        <f t="shared" si="10"/>
        <v/>
      </c>
      <c r="I199" s="7" t="str">
        <f>TEXT(H199,"dddd")</f>
        <v/>
      </c>
    </row>
    <row r="200" spans="8:9" x14ac:dyDescent="0.35">
      <c r="H200" s="79" t="str">
        <f t="shared" si="10"/>
        <v/>
      </c>
      <c r="I200" s="7" t="str">
        <f>TEXT(H200,"dddd")</f>
        <v/>
      </c>
    </row>
    <row r="201" spans="8:9" x14ac:dyDescent="0.35">
      <c r="H201" s="79" t="str">
        <f t="shared" si="10"/>
        <v/>
      </c>
      <c r="I201" s="7" t="str">
        <f>TEXT(H201,"dddd")</f>
        <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O26"/>
  <sheetViews>
    <sheetView showGridLines="0" zoomScaleNormal="100" zoomScaleSheetLayoutView="80" workbookViewId="0">
      <selection activeCell="D9" sqref="D9"/>
    </sheetView>
  </sheetViews>
  <sheetFormatPr defaultColWidth="9.1796875" defaultRowHeight="12.65" customHeight="1" x14ac:dyDescent="0.35"/>
  <cols>
    <col min="1" max="1" width="1.54296875" customWidth="1"/>
    <col min="2" max="2" width="15.81640625" customWidth="1"/>
    <col min="3" max="3" width="3" customWidth="1"/>
    <col min="4" max="4" width="3.81640625" customWidth="1"/>
    <col min="5" max="5" width="23.26953125" customWidth="1"/>
    <col min="6" max="11" width="13.1796875" customWidth="1"/>
    <col min="12" max="12" width="3.7265625" customWidth="1"/>
    <col min="13" max="14" width="10.26953125" customWidth="1"/>
    <col min="15" max="15" width="2.26953125" customWidth="1"/>
  </cols>
  <sheetData>
    <row r="1" spans="1:15" ht="19" customHeight="1" x14ac:dyDescent="0.35">
      <c r="A1" s="98"/>
      <c r="B1" s="98" t="s">
        <v>12</v>
      </c>
      <c r="C1" s="98"/>
      <c r="D1" s="98"/>
      <c r="E1" s="98"/>
      <c r="F1" s="98"/>
      <c r="G1" s="98"/>
      <c r="H1" s="98"/>
      <c r="I1" s="98"/>
      <c r="J1" s="98"/>
      <c r="K1" s="98"/>
      <c r="L1" s="98"/>
      <c r="M1" s="98"/>
      <c r="N1" s="98"/>
      <c r="O1" s="98"/>
    </row>
    <row r="2" spans="1:15" ht="8.5" customHeight="1" x14ac:dyDescent="0.35">
      <c r="B2" s="62"/>
      <c r="C2" s="62"/>
      <c r="D2" s="62"/>
      <c r="E2" s="62"/>
      <c r="F2" s="62"/>
      <c r="G2" s="62"/>
      <c r="H2" s="62"/>
      <c r="I2" s="62"/>
      <c r="J2" s="62"/>
      <c r="K2" s="62"/>
      <c r="L2" s="62"/>
    </row>
    <row r="3" spans="1:15" ht="15" customHeight="1" x14ac:dyDescent="0.35">
      <c r="B3" s="134" t="s">
        <v>13</v>
      </c>
      <c r="C3" s="134"/>
      <c r="D3" s="134"/>
      <c r="E3" s="134"/>
      <c r="F3" s="134"/>
      <c r="G3" s="134"/>
      <c r="H3" s="134"/>
      <c r="I3" s="134"/>
      <c r="J3" s="134"/>
      <c r="K3" s="134"/>
      <c r="L3" s="78"/>
      <c r="M3" s="24"/>
    </row>
    <row r="4" spans="1:15" ht="15" customHeight="1" x14ac:dyDescent="0.35">
      <c r="B4" s="24"/>
      <c r="C4" s="78"/>
      <c r="D4" s="78"/>
      <c r="E4" s="78"/>
      <c r="F4" s="78"/>
      <c r="G4" s="78"/>
      <c r="H4" s="78"/>
      <c r="I4" s="78"/>
      <c r="J4" s="78"/>
      <c r="K4" s="78"/>
      <c r="L4" s="78"/>
      <c r="M4" s="24"/>
    </row>
    <row r="5" spans="1:15" ht="15" customHeight="1" x14ac:dyDescent="0.35">
      <c r="B5" s="24"/>
      <c r="C5" s="78"/>
      <c r="D5" s="78"/>
      <c r="E5" s="78"/>
      <c r="F5" s="78"/>
      <c r="G5" s="78"/>
      <c r="H5" s="78"/>
      <c r="I5" s="78"/>
      <c r="J5" s="78"/>
      <c r="K5" s="78"/>
      <c r="L5" s="78"/>
      <c r="M5" s="24"/>
    </row>
    <row r="6" spans="1:15" ht="15" customHeight="1" x14ac:dyDescent="0.35">
      <c r="B6" s="24"/>
      <c r="C6" s="78"/>
      <c r="D6" s="78"/>
      <c r="E6" s="78"/>
      <c r="F6" s="78"/>
      <c r="G6" s="78"/>
      <c r="H6" s="78"/>
      <c r="I6" s="78"/>
      <c r="J6" s="78"/>
      <c r="K6" s="78"/>
      <c r="L6" s="78"/>
      <c r="M6" s="24"/>
    </row>
    <row r="7" spans="1:15" ht="15" customHeight="1" thickBot="1" x14ac:dyDescent="0.4">
      <c r="B7" s="24"/>
      <c r="C7" s="78"/>
      <c r="D7" s="78"/>
      <c r="E7" s="78"/>
      <c r="F7" s="78"/>
      <c r="G7" s="78"/>
      <c r="H7" s="78"/>
      <c r="I7" s="78"/>
      <c r="J7" s="78"/>
      <c r="K7" s="78"/>
      <c r="L7" s="78"/>
      <c r="M7" s="24"/>
    </row>
    <row r="8" spans="1:15" ht="15" customHeight="1" x14ac:dyDescent="0.35">
      <c r="B8" s="24"/>
      <c r="C8" s="30"/>
      <c r="D8" s="31"/>
      <c r="E8" s="31"/>
      <c r="F8" s="31"/>
      <c r="G8" s="31"/>
      <c r="H8" s="31"/>
      <c r="I8" s="31"/>
      <c r="J8" s="31"/>
      <c r="K8" s="31"/>
      <c r="L8" s="31"/>
      <c r="M8" s="31"/>
      <c r="N8" s="31"/>
      <c r="O8" s="32"/>
    </row>
    <row r="9" spans="1:15" ht="21" customHeight="1" x14ac:dyDescent="0.35">
      <c r="B9" s="24"/>
      <c r="C9" s="6"/>
      <c r="D9" s="51"/>
      <c r="E9" s="7"/>
      <c r="F9" s="135" t="s">
        <v>14</v>
      </c>
      <c r="G9" s="135"/>
      <c r="H9" s="135"/>
      <c r="I9" s="135"/>
      <c r="J9" s="135"/>
      <c r="K9" s="135"/>
      <c r="L9" s="7"/>
      <c r="M9" s="7"/>
      <c r="N9" s="7"/>
      <c r="O9" s="13"/>
    </row>
    <row r="10" spans="1:15" ht="14.5" x14ac:dyDescent="0.35">
      <c r="B10" s="24"/>
      <c r="C10" s="6"/>
      <c r="D10" s="7"/>
      <c r="E10" s="7"/>
      <c r="F10" s="7"/>
      <c r="G10" s="7"/>
      <c r="H10" s="7"/>
      <c r="I10" s="7"/>
      <c r="J10" s="7"/>
      <c r="K10" s="7"/>
      <c r="L10" s="7"/>
      <c r="M10" s="7"/>
      <c r="N10" s="7"/>
      <c r="O10" s="13"/>
    </row>
    <row r="11" spans="1:15" ht="15.5" x14ac:dyDescent="0.35">
      <c r="B11" s="24"/>
      <c r="C11" s="6"/>
      <c r="D11" s="7"/>
      <c r="E11" s="7"/>
      <c r="F11" s="136" t="s">
        <v>15</v>
      </c>
      <c r="G11" s="137"/>
      <c r="H11" s="137"/>
      <c r="I11" s="137"/>
      <c r="J11" s="137"/>
      <c r="K11" s="138"/>
      <c r="L11" s="7"/>
      <c r="M11" s="139" t="s">
        <v>16</v>
      </c>
      <c r="N11" s="139"/>
      <c r="O11" s="13"/>
    </row>
    <row r="12" spans="1:15" ht="32.5" customHeight="1" x14ac:dyDescent="0.35">
      <c r="B12" s="24"/>
      <c r="C12" s="6"/>
      <c r="D12" s="7"/>
      <c r="E12" s="7"/>
      <c r="F12" s="112" t="s">
        <v>17</v>
      </c>
      <c r="G12" s="112" t="s">
        <v>18</v>
      </c>
      <c r="H12" s="112" t="s">
        <v>19</v>
      </c>
      <c r="I12" s="112" t="s">
        <v>20</v>
      </c>
      <c r="J12" s="112" t="s">
        <v>21</v>
      </c>
      <c r="K12" s="112" t="s">
        <v>22</v>
      </c>
      <c r="L12" s="113"/>
      <c r="M12" s="140" t="s">
        <v>23</v>
      </c>
      <c r="N12" s="141"/>
      <c r="O12" s="34"/>
    </row>
    <row r="13" spans="1:15" ht="18.649999999999999" customHeight="1" x14ac:dyDescent="0.35">
      <c r="B13" s="24"/>
      <c r="C13" s="6"/>
      <c r="D13" s="142" t="s">
        <v>24</v>
      </c>
      <c r="E13" s="114" t="s">
        <v>17</v>
      </c>
      <c r="F13" s="90">
        <v>20</v>
      </c>
      <c r="G13" s="91">
        <v>2</v>
      </c>
      <c r="H13" s="91">
        <v>0</v>
      </c>
      <c r="I13" s="91">
        <v>5</v>
      </c>
      <c r="J13" s="91">
        <v>4</v>
      </c>
      <c r="K13" s="92">
        <v>1</v>
      </c>
      <c r="L13" s="7"/>
      <c r="M13" s="145" t="s">
        <v>25</v>
      </c>
      <c r="N13" s="145"/>
      <c r="O13" s="13"/>
    </row>
    <row r="14" spans="1:15" ht="18.649999999999999" customHeight="1" x14ac:dyDescent="0.35">
      <c r="B14" s="24"/>
      <c r="C14" s="6"/>
      <c r="D14" s="143"/>
      <c r="E14" s="114" t="s">
        <v>18</v>
      </c>
      <c r="F14" s="93">
        <v>15</v>
      </c>
      <c r="G14" s="37">
        <v>8</v>
      </c>
      <c r="H14" s="37">
        <v>1</v>
      </c>
      <c r="I14" s="37">
        <v>0</v>
      </c>
      <c r="J14" s="37">
        <v>6</v>
      </c>
      <c r="K14" s="94">
        <v>0</v>
      </c>
      <c r="L14" s="7"/>
      <c r="M14" s="146" t="s">
        <v>26</v>
      </c>
      <c r="N14" s="146"/>
      <c r="O14" s="13"/>
    </row>
    <row r="15" spans="1:15" ht="18.649999999999999" customHeight="1" x14ac:dyDescent="0.35">
      <c r="B15" s="24"/>
      <c r="C15" s="6"/>
      <c r="D15" s="143"/>
      <c r="E15" s="114" t="s">
        <v>19</v>
      </c>
      <c r="F15" s="93">
        <v>5</v>
      </c>
      <c r="G15" s="37">
        <v>1</v>
      </c>
      <c r="H15" s="37">
        <v>3</v>
      </c>
      <c r="I15" s="37">
        <v>1</v>
      </c>
      <c r="J15" s="37">
        <v>0</v>
      </c>
      <c r="K15" s="94">
        <v>0</v>
      </c>
      <c r="L15" s="7"/>
      <c r="M15" s="147" t="s">
        <v>27</v>
      </c>
      <c r="N15" s="147"/>
      <c r="O15" s="13"/>
    </row>
    <row r="16" spans="1:15" ht="18.649999999999999" customHeight="1" x14ac:dyDescent="0.35">
      <c r="B16" s="24"/>
      <c r="C16" s="6"/>
      <c r="D16" s="143"/>
      <c r="E16" s="114" t="s">
        <v>20</v>
      </c>
      <c r="F16" s="93">
        <v>2</v>
      </c>
      <c r="G16" s="37">
        <v>0</v>
      </c>
      <c r="H16" s="37">
        <v>0</v>
      </c>
      <c r="I16" s="37">
        <v>12</v>
      </c>
      <c r="J16" s="37">
        <v>4</v>
      </c>
      <c r="K16" s="94">
        <v>6</v>
      </c>
      <c r="L16" s="7"/>
      <c r="M16" s="7"/>
      <c r="N16" s="7"/>
      <c r="O16" s="13"/>
    </row>
    <row r="17" spans="2:15" ht="18.649999999999999" customHeight="1" x14ac:dyDescent="0.35">
      <c r="B17" s="24"/>
      <c r="C17" s="6"/>
      <c r="D17" s="144"/>
      <c r="E17" s="114" t="s">
        <v>22</v>
      </c>
      <c r="F17" s="95">
        <v>1</v>
      </c>
      <c r="G17" s="96">
        <v>1</v>
      </c>
      <c r="H17" s="96">
        <v>0</v>
      </c>
      <c r="I17" s="96">
        <v>0</v>
      </c>
      <c r="J17" s="96">
        <v>5</v>
      </c>
      <c r="K17" s="97">
        <v>15</v>
      </c>
      <c r="L17" s="7"/>
      <c r="M17" s="7"/>
      <c r="N17" s="7"/>
      <c r="O17" s="13"/>
    </row>
    <row r="18" spans="2:15" ht="14.5" x14ac:dyDescent="0.35">
      <c r="B18" s="24"/>
      <c r="C18" s="6"/>
      <c r="D18" s="7"/>
      <c r="E18" s="7"/>
      <c r="F18" s="7"/>
      <c r="G18" s="7"/>
      <c r="H18" s="7"/>
      <c r="I18" s="7"/>
      <c r="J18" s="7"/>
      <c r="K18" s="7"/>
      <c r="L18" s="7"/>
      <c r="M18" s="7"/>
      <c r="N18" s="7"/>
      <c r="O18" s="13"/>
    </row>
    <row r="19" spans="2:15" ht="12.65" customHeight="1" thickBot="1" x14ac:dyDescent="0.4">
      <c r="B19" s="24"/>
      <c r="C19" s="61"/>
      <c r="D19" s="21"/>
      <c r="E19" s="21"/>
      <c r="F19" s="21"/>
      <c r="G19" s="21"/>
      <c r="H19" s="21"/>
      <c r="I19" s="21"/>
      <c r="J19" s="21"/>
      <c r="K19" s="21"/>
      <c r="L19" s="21"/>
      <c r="M19" s="21"/>
      <c r="N19" s="21"/>
      <c r="O19" s="22"/>
    </row>
    <row r="20" spans="2:15" ht="12.65" customHeight="1" x14ac:dyDescent="0.35">
      <c r="B20" s="24"/>
      <c r="C20" s="24"/>
      <c r="D20" s="24"/>
      <c r="E20" s="24"/>
      <c r="F20" s="24"/>
      <c r="G20" s="24"/>
      <c r="H20" s="24"/>
      <c r="I20" s="24"/>
      <c r="J20" s="24"/>
      <c r="K20" s="24"/>
      <c r="L20" s="24"/>
    </row>
    <row r="21" spans="2:15" ht="12.65" customHeight="1" x14ac:dyDescent="0.35">
      <c r="B21" s="115" t="s">
        <v>28</v>
      </c>
      <c r="D21" s="24"/>
      <c r="E21" s="24"/>
      <c r="F21" s="24"/>
      <c r="G21" s="24"/>
      <c r="H21" s="24"/>
      <c r="I21" s="24"/>
      <c r="J21" s="24"/>
      <c r="K21" s="24"/>
      <c r="L21" s="24"/>
    </row>
    <row r="22" spans="2:15" ht="35.5" customHeight="1" x14ac:dyDescent="0.35">
      <c r="B22" s="133" t="s">
        <v>29</v>
      </c>
      <c r="C22" s="133"/>
      <c r="D22" s="133"/>
      <c r="E22" s="133"/>
      <c r="F22" s="133"/>
      <c r="G22" s="133"/>
      <c r="H22" s="133"/>
      <c r="I22" s="133"/>
      <c r="J22" s="133"/>
      <c r="K22" s="133"/>
      <c r="L22" s="133"/>
    </row>
    <row r="23" spans="2:15" ht="12.65" customHeight="1" x14ac:dyDescent="0.35">
      <c r="B23" s="115" t="s">
        <v>30</v>
      </c>
    </row>
    <row r="24" spans="2:15" ht="97.5" customHeight="1" x14ac:dyDescent="0.35">
      <c r="B24" s="133" t="s">
        <v>31</v>
      </c>
      <c r="C24" s="133"/>
      <c r="D24" s="133"/>
      <c r="E24" s="133"/>
      <c r="F24" s="133"/>
      <c r="G24" s="133"/>
      <c r="H24" s="133"/>
      <c r="I24" s="133"/>
      <c r="J24" s="133"/>
      <c r="K24" s="133"/>
      <c r="L24" s="133"/>
    </row>
    <row r="25" spans="2:15" ht="12.65" customHeight="1" x14ac:dyDescent="0.35">
      <c r="B25" s="115" t="s">
        <v>32</v>
      </c>
    </row>
    <row r="26" spans="2:15" ht="12.65" customHeight="1" x14ac:dyDescent="0.35">
      <c r="B26" t="s">
        <v>33</v>
      </c>
    </row>
  </sheetData>
  <sheetProtection sheet="1" selectLockedCells="1"/>
  <mergeCells count="11">
    <mergeCell ref="M11:N11"/>
    <mergeCell ref="M12:N12"/>
    <mergeCell ref="D13:D17"/>
    <mergeCell ref="M13:N13"/>
    <mergeCell ref="M14:N14"/>
    <mergeCell ref="M15:N15"/>
    <mergeCell ref="B22:L22"/>
    <mergeCell ref="B24:L24"/>
    <mergeCell ref="B3:K3"/>
    <mergeCell ref="F9:K9"/>
    <mergeCell ref="F11:K11"/>
  </mergeCells>
  <conditionalFormatting sqref="E13:E17 F12:K12">
    <cfRule type="expression" dxfId="15" priority="1">
      <formula>NOT(ISBLANK(E12))</formula>
    </cfRule>
  </conditionalFormatting>
  <conditionalFormatting sqref="F13:K17">
    <cfRule type="expression" dxfId="14" priority="2">
      <formula>IF(AND($E13=F$12,$E13&lt;&gt;""),TRUE,FALSE)</formula>
    </cfRule>
    <cfRule type="colorScale" priority="3">
      <colorScale>
        <cfvo type="percent" val="0"/>
        <cfvo type="percentile" val="50"/>
        <cfvo type="percentile" val="100"/>
        <color rgb="FFF0F3FA"/>
        <color theme="4" tint="0.79998168889431442"/>
        <color theme="4" tint="-0.249977111117893"/>
      </colorScale>
    </cfRule>
  </conditionalFormatting>
  <pageMargins left="0.70866141732283472" right="0.70866141732283472" top="0.74803149606299213" bottom="0.74803149606299213" header="0.31496062992125984" footer="0.31496062992125984"/>
  <pageSetup paperSize="9" scale="87" orientation="landscape" r:id="rId1"/>
  <colBreaks count="1" manualBreakCount="1">
    <brk id="12" min="2" max="4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A1:D16"/>
  <sheetViews>
    <sheetView workbookViewId="0">
      <selection sqref="A1:D1"/>
    </sheetView>
  </sheetViews>
  <sheetFormatPr defaultColWidth="0" defaultRowHeight="14.5" zeroHeight="1" x14ac:dyDescent="0.35"/>
  <cols>
    <col min="1" max="1" width="26.7265625" customWidth="1"/>
    <col min="2" max="2" width="39" customWidth="1"/>
    <col min="3" max="3" width="40.81640625" customWidth="1"/>
    <col min="4" max="4" width="40.453125" customWidth="1"/>
    <col min="5" max="16384" width="8.7265625" hidden="1"/>
  </cols>
  <sheetData>
    <row r="1" spans="1:4" ht="15.5" x14ac:dyDescent="0.35">
      <c r="A1" s="149" t="s">
        <v>34</v>
      </c>
      <c r="B1" s="149"/>
      <c r="C1" s="149"/>
      <c r="D1" s="149"/>
    </row>
    <row r="2" spans="1:4" ht="33" customHeight="1" x14ac:dyDescent="0.35">
      <c r="A2" s="133" t="s">
        <v>35</v>
      </c>
      <c r="B2" s="133"/>
      <c r="C2" s="133"/>
      <c r="D2" s="133"/>
    </row>
    <row r="3" spans="1:4" x14ac:dyDescent="0.35">
      <c r="A3" s="24"/>
      <c r="B3" s="24"/>
      <c r="C3" s="24"/>
      <c r="D3" s="24"/>
    </row>
    <row r="4" spans="1:4" ht="15" thickBot="1" x14ac:dyDescent="0.4">
      <c r="A4" s="25"/>
      <c r="B4" s="118" t="s">
        <v>36</v>
      </c>
      <c r="C4" s="118" t="s">
        <v>37</v>
      </c>
      <c r="D4" s="24"/>
    </row>
    <row r="5" spans="1:4" ht="52.5" thickBot="1" x14ac:dyDescent="0.4">
      <c r="A5" s="27" t="s">
        <v>38</v>
      </c>
      <c r="B5" s="119"/>
      <c r="C5" s="120"/>
      <c r="D5" s="87" t="s">
        <v>39</v>
      </c>
    </row>
    <row r="6" spans="1:4" ht="15.75" customHeight="1" thickBot="1" x14ac:dyDescent="0.4">
      <c r="A6" s="27" t="s">
        <v>40</v>
      </c>
      <c r="B6" s="116"/>
      <c r="C6" s="116"/>
      <c r="D6" s="148" t="s">
        <v>41</v>
      </c>
    </row>
    <row r="7" spans="1:4" ht="15" thickBot="1" x14ac:dyDescent="0.4">
      <c r="A7" s="27"/>
      <c r="B7" s="116"/>
      <c r="C7" s="116"/>
      <c r="D7" s="148"/>
    </row>
    <row r="8" spans="1:4" ht="15" thickBot="1" x14ac:dyDescent="0.4">
      <c r="A8" s="27"/>
      <c r="B8" s="116"/>
      <c r="C8" s="116"/>
      <c r="D8" s="148"/>
    </row>
    <row r="9" spans="1:4" ht="15" thickBot="1" x14ac:dyDescent="0.4">
      <c r="A9" s="27"/>
      <c r="B9" s="116"/>
      <c r="C9" s="116"/>
      <c r="D9" s="148"/>
    </row>
    <row r="10" spans="1:4" ht="15" thickBot="1" x14ac:dyDescent="0.4">
      <c r="A10" s="27"/>
      <c r="B10" s="116"/>
      <c r="C10" s="116"/>
      <c r="D10" s="148"/>
    </row>
    <row r="11" spans="1:4" ht="15" thickBot="1" x14ac:dyDescent="0.4">
      <c r="A11" s="27"/>
      <c r="B11" s="116"/>
      <c r="C11" s="116"/>
      <c r="D11" s="148"/>
    </row>
    <row r="12" spans="1:4" ht="15" thickBot="1" x14ac:dyDescent="0.4">
      <c r="A12" s="27"/>
      <c r="B12" s="116"/>
      <c r="C12" s="116"/>
      <c r="D12" s="148"/>
    </row>
    <row r="13" spans="1:4" ht="15" thickBot="1" x14ac:dyDescent="0.4">
      <c r="A13" s="27"/>
      <c r="B13" s="116"/>
      <c r="C13" s="116"/>
      <c r="D13" s="148"/>
    </row>
    <row r="14" spans="1:4" ht="15" thickBot="1" x14ac:dyDescent="0.4">
      <c r="A14" s="27"/>
      <c r="B14" s="117"/>
      <c r="C14" s="117"/>
      <c r="D14" s="148"/>
    </row>
    <row r="15" spans="1:4" ht="15" thickBot="1" x14ac:dyDescent="0.4">
      <c r="A15" s="27"/>
      <c r="B15" s="117"/>
      <c r="C15" s="117"/>
      <c r="D15" s="148"/>
    </row>
    <row r="16" spans="1:4" x14ac:dyDescent="0.35">
      <c r="A16" s="27"/>
      <c r="B16" s="24"/>
      <c r="C16" s="26"/>
      <c r="D16" s="24"/>
    </row>
  </sheetData>
  <sheetProtection sheet="1" objects="1" scenarios="1"/>
  <mergeCells count="3">
    <mergeCell ref="D6:D15"/>
    <mergeCell ref="A1:D1"/>
    <mergeCell ref="A2:D2"/>
  </mergeCells>
  <dataValidations count="2">
    <dataValidation type="textLength" operator="lessThanOrEqual" allowBlank="1" showInputMessage="1" showErrorMessage="1" error="Maximum 20 characters" sqref="B6:C15">
      <formula1>20</formula1>
    </dataValidation>
    <dataValidation type="textLength" operator="lessThanOrEqual" allowBlank="1" showInputMessage="1" showErrorMessage="1" sqref="B5:C5">
      <formula1>20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B1:R501"/>
  <sheetViews>
    <sheetView showGridLines="0" topLeftCell="B1" zoomScaleNormal="100" workbookViewId="0">
      <selection activeCell="D3" sqref="D3"/>
    </sheetView>
  </sheetViews>
  <sheetFormatPr defaultColWidth="0" defaultRowHeight="14.5" zeroHeight="1" x14ac:dyDescent="0.35"/>
  <cols>
    <col min="1" max="1" width="9.1796875" style="3" hidden="1" customWidth="1"/>
    <col min="2" max="2" width="15.453125" style="126" customWidth="1"/>
    <col min="3" max="3" width="9.1796875" customWidth="1"/>
    <col min="4" max="4" width="11.1796875" style="125" customWidth="1"/>
    <col min="5" max="5" width="14" style="122" customWidth="1"/>
    <col min="6" max="6" width="23.1796875" style="3" customWidth="1"/>
    <col min="7" max="7" width="24.453125" style="3" customWidth="1"/>
    <col min="8" max="8" width="40" style="3" customWidth="1"/>
    <col min="9" max="9" width="9.1796875" customWidth="1"/>
    <col min="10" max="10" width="26.453125" customWidth="1"/>
    <col min="11" max="18" width="0" style="3" hidden="1" customWidth="1"/>
    <col min="19" max="16384" width="9.1796875" style="3" hidden="1"/>
  </cols>
  <sheetData>
    <row r="1" spans="2:10" s="4" customFormat="1" x14ac:dyDescent="0.35">
      <c r="B1" s="129" t="s">
        <v>42</v>
      </c>
      <c r="C1" s="130" t="s">
        <v>43</v>
      </c>
      <c r="D1" s="131" t="s">
        <v>44</v>
      </c>
      <c r="E1" s="132" t="s">
        <v>45</v>
      </c>
      <c r="F1" s="127" t="str">
        <f>IF('Tool Setup'!$B5=0," ", 'Tool Setup'!$B5)</f>
        <v xml:space="preserve"> </v>
      </c>
      <c r="G1" s="128" t="str">
        <f>IF('Tool Setup'!C5=0," ",'Tool Setup'!C5)</f>
        <v xml:space="preserve"> </v>
      </c>
      <c r="H1" s="5"/>
      <c r="I1" s="5"/>
    </row>
    <row r="2" spans="2:10" hidden="1" x14ac:dyDescent="0.35">
      <c r="B2" s="123" t="s">
        <v>42</v>
      </c>
      <c r="C2" s="123" t="s">
        <v>43</v>
      </c>
      <c r="D2" s="40" t="s">
        <v>44</v>
      </c>
      <c r="E2" s="40" t="s">
        <v>45</v>
      </c>
      <c r="F2" s="5" t="s">
        <v>46</v>
      </c>
      <c r="G2" s="5" t="s">
        <v>47</v>
      </c>
      <c r="H2"/>
      <c r="J2" s="3"/>
    </row>
    <row r="3" spans="2:10" x14ac:dyDescent="0.35">
      <c r="B3" s="126">
        <v>1</v>
      </c>
      <c r="C3" s="124" t="str">
        <f>IF(data_all[[#This Row],[Date]]="","",TEXT(D3,"dddd"))</f>
        <v/>
      </c>
      <c r="D3" s="121"/>
      <c r="E3" s="29"/>
      <c r="F3" s="29"/>
      <c r="G3" s="28"/>
      <c r="H3"/>
      <c r="J3" s="3"/>
    </row>
    <row r="4" spans="2:10" x14ac:dyDescent="0.35">
      <c r="B4" s="126" t="str">
        <f>IF(data_all[[#This Row],[Date]]="","",B3+1)</f>
        <v/>
      </c>
      <c r="C4" s="124" t="str">
        <f>IF(data_all[[#This Row],[Date]]="","",TEXT(D4,"dddd"))</f>
        <v/>
      </c>
      <c r="D4" s="121"/>
      <c r="E4" s="29"/>
      <c r="F4" s="29"/>
      <c r="G4" s="28"/>
      <c r="H4"/>
      <c r="J4" s="3"/>
    </row>
    <row r="5" spans="2:10" x14ac:dyDescent="0.35">
      <c r="B5" s="126" t="str">
        <f>IF(data_all[[#This Row],[Date]]="","",B4+1)</f>
        <v/>
      </c>
      <c r="C5" s="124" t="str">
        <f>IF(data_all[[#This Row],[Date]]="","",TEXT(D5,"dddd"))</f>
        <v/>
      </c>
      <c r="D5" s="121"/>
      <c r="E5" s="29"/>
      <c r="F5" s="29"/>
      <c r="G5" s="28"/>
      <c r="H5"/>
      <c r="J5" s="3"/>
    </row>
    <row r="6" spans="2:10" x14ac:dyDescent="0.35">
      <c r="B6" s="126" t="str">
        <f>IF(data_all[[#This Row],[Date]]="","",B5+1)</f>
        <v/>
      </c>
      <c r="C6" s="124" t="str">
        <f>IF(data_all[[#This Row],[Date]]="","",TEXT(D6,"dddd"))</f>
        <v/>
      </c>
      <c r="D6" s="121"/>
      <c r="E6" s="29"/>
      <c r="F6" s="29"/>
      <c r="G6" s="28"/>
      <c r="H6"/>
      <c r="J6" s="3"/>
    </row>
    <row r="7" spans="2:10" x14ac:dyDescent="0.35">
      <c r="B7" s="126" t="str">
        <f>IF(data_all[[#This Row],[Date]]="","",B6+1)</f>
        <v/>
      </c>
      <c r="C7" s="124" t="str">
        <f>IF(data_all[[#This Row],[Date]]="","",TEXT(D7,"dddd"))</f>
        <v/>
      </c>
      <c r="D7" s="121"/>
      <c r="E7" s="29"/>
      <c r="F7" s="29"/>
      <c r="G7" s="28"/>
      <c r="H7"/>
      <c r="J7" s="3"/>
    </row>
    <row r="8" spans="2:10" x14ac:dyDescent="0.35">
      <c r="B8" s="126" t="str">
        <f>IF(data_all[[#This Row],[Date]]="","",B7+1)</f>
        <v/>
      </c>
      <c r="C8" s="124" t="str">
        <f>IF(data_all[[#This Row],[Date]]="","",TEXT(D8,"dddd"))</f>
        <v/>
      </c>
      <c r="D8" s="121"/>
      <c r="E8" s="29"/>
      <c r="F8" s="29"/>
      <c r="G8" s="28"/>
      <c r="H8"/>
      <c r="J8" s="3"/>
    </row>
    <row r="9" spans="2:10" x14ac:dyDescent="0.35">
      <c r="B9" s="126" t="str">
        <f>IF(data_all[[#This Row],[Date]]="","",B8+1)</f>
        <v/>
      </c>
      <c r="C9" s="124" t="str">
        <f>IF(data_all[[#This Row],[Date]]="","",TEXT(D9,"dddd"))</f>
        <v/>
      </c>
      <c r="D9" s="121"/>
      <c r="E9" s="29"/>
      <c r="F9" s="29"/>
      <c r="G9" s="28"/>
      <c r="H9"/>
      <c r="J9" s="3"/>
    </row>
    <row r="10" spans="2:10" x14ac:dyDescent="0.35">
      <c r="B10" s="126" t="str">
        <f>IF(data_all[[#This Row],[Date]]="","",B9+1)</f>
        <v/>
      </c>
      <c r="C10" s="124" t="str">
        <f>IF(data_all[[#This Row],[Date]]="","",TEXT(D10,"dddd"))</f>
        <v/>
      </c>
      <c r="D10" s="121"/>
      <c r="E10" s="29"/>
      <c r="F10" s="29"/>
      <c r="G10" s="28"/>
      <c r="H10"/>
      <c r="J10" s="3"/>
    </row>
    <row r="11" spans="2:10" x14ac:dyDescent="0.35">
      <c r="B11" s="126" t="str">
        <f>IF(data_all[[#This Row],[Date]]="","",B10+1)</f>
        <v/>
      </c>
      <c r="C11" s="124" t="str">
        <f>IF(data_all[[#This Row],[Date]]="","",TEXT(D11,"dddd"))</f>
        <v/>
      </c>
      <c r="D11" s="121"/>
      <c r="E11" s="29"/>
      <c r="F11" s="29"/>
      <c r="G11" s="28"/>
      <c r="H11"/>
      <c r="J11" s="3"/>
    </row>
    <row r="12" spans="2:10" x14ac:dyDescent="0.35">
      <c r="B12" s="126" t="str">
        <f>IF(data_all[[#This Row],[Date]]="","",B11+1)</f>
        <v/>
      </c>
      <c r="C12" s="124" t="str">
        <f>IF(data_all[[#This Row],[Date]]="","",TEXT(D12,"dddd"))</f>
        <v/>
      </c>
      <c r="D12" s="121"/>
      <c r="E12" s="29"/>
      <c r="F12" s="29"/>
      <c r="G12" s="28"/>
      <c r="H12"/>
      <c r="J12" s="3"/>
    </row>
    <row r="13" spans="2:10" x14ac:dyDescent="0.35">
      <c r="B13" s="126" t="str">
        <f>IF(data_all[[#This Row],[Date]]="","",B12+1)</f>
        <v/>
      </c>
      <c r="C13" s="124" t="str">
        <f>IF(data_all[[#This Row],[Date]]="","",TEXT(D13,"dddd"))</f>
        <v/>
      </c>
      <c r="D13" s="121"/>
      <c r="E13" s="29"/>
      <c r="F13" s="29"/>
      <c r="G13" s="28"/>
      <c r="H13"/>
      <c r="J13" s="3"/>
    </row>
    <row r="14" spans="2:10" x14ac:dyDescent="0.35">
      <c r="B14" s="126" t="str">
        <f>IF(data_all[[#This Row],[Date]]="","",B13+1)</f>
        <v/>
      </c>
      <c r="C14" s="124" t="str">
        <f>IF(data_all[[#This Row],[Date]]="","",TEXT(D14,"dddd"))</f>
        <v/>
      </c>
      <c r="D14" s="121"/>
      <c r="E14" s="29"/>
      <c r="F14" s="29"/>
      <c r="G14" s="28"/>
      <c r="H14"/>
      <c r="J14" s="3"/>
    </row>
    <row r="15" spans="2:10" x14ac:dyDescent="0.35">
      <c r="B15" s="126" t="str">
        <f>IF(data_all[[#This Row],[Date]]="","",B14+1)</f>
        <v/>
      </c>
      <c r="C15" s="124" t="str">
        <f>IF(data_all[[#This Row],[Date]]="","",TEXT(D15,"dddd"))</f>
        <v/>
      </c>
      <c r="D15" s="121"/>
      <c r="E15" s="29"/>
      <c r="F15" s="29"/>
      <c r="G15" s="28"/>
      <c r="H15"/>
      <c r="J15" s="3"/>
    </row>
    <row r="16" spans="2:10" x14ac:dyDescent="0.35">
      <c r="B16" s="126" t="str">
        <f>IF(data_all[[#This Row],[Date]]="","",B15+1)</f>
        <v/>
      </c>
      <c r="C16" s="124" t="str">
        <f>IF(data_all[[#This Row],[Date]]="","",TEXT(D16,"dddd"))</f>
        <v/>
      </c>
      <c r="D16" s="121"/>
      <c r="E16" s="29"/>
      <c r="F16" s="29"/>
      <c r="G16" s="28"/>
      <c r="H16"/>
      <c r="J16" s="3"/>
    </row>
    <row r="17" spans="2:10" x14ac:dyDescent="0.35">
      <c r="B17" s="126" t="str">
        <f>IF(data_all[[#This Row],[Date]]="","",B16+1)</f>
        <v/>
      </c>
      <c r="C17" s="124" t="str">
        <f>IF(data_all[[#This Row],[Date]]="","",TEXT(D17,"dddd"))</f>
        <v/>
      </c>
      <c r="D17" s="121"/>
      <c r="E17" s="29"/>
      <c r="F17" s="29"/>
      <c r="G17" s="28"/>
      <c r="H17"/>
      <c r="J17" s="3"/>
    </row>
    <row r="18" spans="2:10" x14ac:dyDescent="0.35">
      <c r="B18" s="126" t="str">
        <f>IF(data_all[[#This Row],[Date]]="","",B17+1)</f>
        <v/>
      </c>
      <c r="C18" s="124" t="str">
        <f>IF(data_all[[#This Row],[Date]]="","",TEXT(D18,"dddd"))</f>
        <v/>
      </c>
      <c r="D18" s="121"/>
      <c r="E18" s="29"/>
      <c r="F18" s="29"/>
      <c r="G18" s="28"/>
      <c r="H18"/>
      <c r="J18" s="3"/>
    </row>
    <row r="19" spans="2:10" x14ac:dyDescent="0.35">
      <c r="B19" s="126" t="str">
        <f>IF(data_all[[#This Row],[Date]]="","",B18+1)</f>
        <v/>
      </c>
      <c r="C19" s="124" t="str">
        <f>IF(data_all[[#This Row],[Date]]="","",TEXT(D19,"dddd"))</f>
        <v/>
      </c>
      <c r="D19" s="121"/>
      <c r="E19" s="29"/>
      <c r="F19" s="29"/>
      <c r="G19" s="28"/>
      <c r="H19"/>
      <c r="J19" s="3"/>
    </row>
    <row r="20" spans="2:10" x14ac:dyDescent="0.35">
      <c r="B20" s="126" t="str">
        <f>IF(data_all[[#This Row],[Date]]="","",B19+1)</f>
        <v/>
      </c>
      <c r="C20" s="124" t="str">
        <f>IF(data_all[[#This Row],[Date]]="","",TEXT(D20,"dddd"))</f>
        <v/>
      </c>
      <c r="D20" s="121"/>
      <c r="E20" s="29"/>
      <c r="F20" s="29"/>
      <c r="G20" s="28"/>
      <c r="H20"/>
      <c r="J20" s="3"/>
    </row>
    <row r="21" spans="2:10" x14ac:dyDescent="0.35">
      <c r="B21" s="126" t="str">
        <f>IF(data_all[[#This Row],[Date]]="","",B20+1)</f>
        <v/>
      </c>
      <c r="C21" s="124" t="str">
        <f>IF(data_all[[#This Row],[Date]]="","",TEXT(D21,"dddd"))</f>
        <v/>
      </c>
      <c r="D21" s="121"/>
      <c r="E21" s="29"/>
      <c r="F21" s="29"/>
      <c r="G21" s="28"/>
      <c r="H21"/>
      <c r="J21" s="3"/>
    </row>
    <row r="22" spans="2:10" x14ac:dyDescent="0.35">
      <c r="B22" s="126" t="str">
        <f>IF(data_all[[#This Row],[Date]]="","",B21+1)</f>
        <v/>
      </c>
      <c r="C22" s="124" t="str">
        <f>IF(data_all[[#This Row],[Date]]="","",TEXT(D22,"dddd"))</f>
        <v/>
      </c>
      <c r="D22" s="121"/>
      <c r="E22" s="29"/>
      <c r="F22" s="29"/>
      <c r="G22" s="28"/>
      <c r="H22"/>
      <c r="J22" s="3"/>
    </row>
    <row r="23" spans="2:10" x14ac:dyDescent="0.35">
      <c r="B23" s="126" t="str">
        <f>IF(data_all[[#This Row],[Date]]="","",B22+1)</f>
        <v/>
      </c>
      <c r="C23" s="124" t="str">
        <f>IF(data_all[[#This Row],[Date]]="","",TEXT(D23,"dddd"))</f>
        <v/>
      </c>
      <c r="D23" s="121"/>
      <c r="E23" s="29"/>
      <c r="F23" s="29"/>
      <c r="G23" s="28"/>
      <c r="H23"/>
      <c r="J23" s="3"/>
    </row>
    <row r="24" spans="2:10" x14ac:dyDescent="0.35">
      <c r="B24" s="126" t="str">
        <f>IF(data_all[[#This Row],[Date]]="","",B23+1)</f>
        <v/>
      </c>
      <c r="C24" s="124" t="str">
        <f>IF(data_all[[#This Row],[Date]]="","",TEXT(D24,"dddd"))</f>
        <v/>
      </c>
      <c r="D24" s="121"/>
      <c r="E24" s="29"/>
      <c r="F24" s="29"/>
      <c r="G24" s="28"/>
      <c r="H24"/>
      <c r="J24" s="3"/>
    </row>
    <row r="25" spans="2:10" x14ac:dyDescent="0.35">
      <c r="B25" s="126" t="str">
        <f>IF(data_all[[#This Row],[Date]]="","",B24+1)</f>
        <v/>
      </c>
      <c r="C25" s="124" t="str">
        <f>IF(data_all[[#This Row],[Date]]="","",TEXT(D25,"dddd"))</f>
        <v/>
      </c>
      <c r="D25" s="121"/>
      <c r="E25" s="29"/>
      <c r="F25" s="29"/>
      <c r="G25" s="28"/>
      <c r="H25"/>
      <c r="J25" s="3"/>
    </row>
    <row r="26" spans="2:10" x14ac:dyDescent="0.35">
      <c r="B26" s="126" t="str">
        <f>IF(data_all[[#This Row],[Date]]="","",B25+1)</f>
        <v/>
      </c>
      <c r="C26" s="124" t="str">
        <f>IF(data_all[[#This Row],[Date]]="","",TEXT(D26,"dddd"))</f>
        <v/>
      </c>
      <c r="D26" s="121"/>
      <c r="E26" s="29"/>
      <c r="F26" s="29"/>
      <c r="G26" s="28"/>
      <c r="H26"/>
      <c r="J26" s="3"/>
    </row>
    <row r="27" spans="2:10" x14ac:dyDescent="0.35">
      <c r="B27" s="126" t="str">
        <f>IF(data_all[[#This Row],[Date]]="","",B26+1)</f>
        <v/>
      </c>
      <c r="C27" s="124" t="str">
        <f>IF(data_all[[#This Row],[Date]]="","",TEXT(D27,"dddd"))</f>
        <v/>
      </c>
      <c r="D27" s="121"/>
      <c r="E27" s="29"/>
      <c r="F27" s="29"/>
      <c r="G27" s="28"/>
      <c r="H27"/>
      <c r="J27" s="3"/>
    </row>
    <row r="28" spans="2:10" x14ac:dyDescent="0.35">
      <c r="B28" s="126" t="str">
        <f>IF(data_all[[#This Row],[Date]]="","",B27+1)</f>
        <v/>
      </c>
      <c r="C28" s="124" t="str">
        <f>IF(data_all[[#This Row],[Date]]="","",TEXT(D28,"dddd"))</f>
        <v/>
      </c>
      <c r="D28" s="121"/>
      <c r="E28" s="29"/>
      <c r="F28" s="29"/>
      <c r="G28" s="28"/>
      <c r="H28"/>
      <c r="J28" s="3"/>
    </row>
    <row r="29" spans="2:10" x14ac:dyDescent="0.35">
      <c r="B29" s="126" t="str">
        <f>IF(data_all[[#This Row],[Date]]="","",B28+1)</f>
        <v/>
      </c>
      <c r="C29" s="124" t="str">
        <f>IF(data_all[[#This Row],[Date]]="","",TEXT(D29,"dddd"))</f>
        <v/>
      </c>
      <c r="D29" s="121"/>
      <c r="E29" s="29"/>
      <c r="F29" s="29"/>
      <c r="G29" s="28"/>
      <c r="H29"/>
      <c r="J29" s="3"/>
    </row>
    <row r="30" spans="2:10" x14ac:dyDescent="0.35">
      <c r="B30" s="126" t="str">
        <f>IF(data_all[[#This Row],[Date]]="","",B29+1)</f>
        <v/>
      </c>
      <c r="C30" s="124" t="str">
        <f>IF(data_all[[#This Row],[Date]]="","",TEXT(D30,"dddd"))</f>
        <v/>
      </c>
      <c r="D30" s="121"/>
      <c r="E30" s="29"/>
      <c r="F30" s="29"/>
      <c r="G30" s="28"/>
      <c r="H30"/>
      <c r="J30" s="3"/>
    </row>
    <row r="31" spans="2:10" x14ac:dyDescent="0.35">
      <c r="B31" s="126" t="str">
        <f>IF(data_all[[#This Row],[Date]]="","",B30+1)</f>
        <v/>
      </c>
      <c r="C31" s="124" t="str">
        <f>IF(data_all[[#This Row],[Date]]="","",TEXT(D31,"dddd"))</f>
        <v/>
      </c>
      <c r="D31" s="121"/>
      <c r="E31" s="29"/>
      <c r="F31" s="29"/>
      <c r="G31" s="28"/>
      <c r="H31"/>
      <c r="J31" s="3"/>
    </row>
    <row r="32" spans="2:10" x14ac:dyDescent="0.35">
      <c r="B32" s="126" t="str">
        <f>IF(data_all[[#This Row],[Date]]="","",B31+1)</f>
        <v/>
      </c>
      <c r="C32" s="124" t="str">
        <f>IF(data_all[[#This Row],[Date]]="","",TEXT(D32,"dddd"))</f>
        <v/>
      </c>
      <c r="D32" s="121"/>
      <c r="E32" s="29"/>
      <c r="F32" s="29"/>
      <c r="G32" s="28"/>
      <c r="H32"/>
      <c r="J32" s="3"/>
    </row>
    <row r="33" spans="2:10" x14ac:dyDescent="0.35">
      <c r="B33" s="126" t="str">
        <f>IF(data_all[[#This Row],[Date]]="","",B32+1)</f>
        <v/>
      </c>
      <c r="C33" s="124" t="str">
        <f>IF(data_all[[#This Row],[Date]]="","",TEXT(D33,"dddd"))</f>
        <v/>
      </c>
      <c r="D33" s="121"/>
      <c r="E33" s="29"/>
      <c r="F33" s="29"/>
      <c r="G33" s="28"/>
      <c r="H33"/>
      <c r="J33" s="3"/>
    </row>
    <row r="34" spans="2:10" x14ac:dyDescent="0.35">
      <c r="B34" s="126" t="str">
        <f>IF(data_all[[#This Row],[Date]]="","",B33+1)</f>
        <v/>
      </c>
      <c r="C34" s="124" t="str">
        <f>IF(data_all[[#This Row],[Date]]="","",TEXT(D34,"dddd"))</f>
        <v/>
      </c>
      <c r="D34" s="121"/>
      <c r="E34" s="29"/>
      <c r="F34" s="29"/>
      <c r="G34" s="28"/>
      <c r="H34"/>
      <c r="J34" s="3"/>
    </row>
    <row r="35" spans="2:10" x14ac:dyDescent="0.35">
      <c r="B35" s="126" t="str">
        <f>IF(data_all[[#This Row],[Date]]="","",B34+1)</f>
        <v/>
      </c>
      <c r="C35" s="124" t="str">
        <f>IF(data_all[[#This Row],[Date]]="","",TEXT(D35,"dddd"))</f>
        <v/>
      </c>
      <c r="D35" s="121"/>
      <c r="E35" s="29"/>
      <c r="F35" s="29"/>
      <c r="G35" s="28"/>
      <c r="H35"/>
      <c r="J35" s="3"/>
    </row>
    <row r="36" spans="2:10" x14ac:dyDescent="0.35">
      <c r="B36" s="126" t="str">
        <f>IF(data_all[[#This Row],[Date]]="","",B35+1)</f>
        <v/>
      </c>
      <c r="C36" s="124" t="str">
        <f>IF(data_all[[#This Row],[Date]]="","",TEXT(D36,"dddd"))</f>
        <v/>
      </c>
      <c r="D36" s="121"/>
      <c r="E36" s="29"/>
      <c r="F36" s="29"/>
      <c r="G36" s="28"/>
      <c r="H36"/>
      <c r="J36" s="3"/>
    </row>
    <row r="37" spans="2:10" x14ac:dyDescent="0.35">
      <c r="B37" s="126" t="str">
        <f>IF(data_all[[#This Row],[Date]]="","",B36+1)</f>
        <v/>
      </c>
      <c r="C37" s="124" t="str">
        <f>IF(data_all[[#This Row],[Date]]="","",TEXT(D37,"dddd"))</f>
        <v/>
      </c>
      <c r="D37" s="121"/>
      <c r="E37" s="29"/>
      <c r="F37" s="29"/>
      <c r="G37" s="28"/>
      <c r="H37"/>
      <c r="J37" s="3"/>
    </row>
    <row r="38" spans="2:10" x14ac:dyDescent="0.35">
      <c r="B38" s="126" t="str">
        <f>IF(data_all[[#This Row],[Date]]="","",B37+1)</f>
        <v/>
      </c>
      <c r="C38" s="124" t="str">
        <f>IF(data_all[[#This Row],[Date]]="","",TEXT(D38,"dddd"))</f>
        <v/>
      </c>
      <c r="D38" s="121"/>
      <c r="E38" s="29"/>
      <c r="F38" s="29"/>
      <c r="G38" s="28"/>
      <c r="H38"/>
      <c r="J38" s="3"/>
    </row>
    <row r="39" spans="2:10" x14ac:dyDescent="0.35">
      <c r="B39" s="126" t="str">
        <f>IF(data_all[[#This Row],[Date]]="","",B38+1)</f>
        <v/>
      </c>
      <c r="C39" s="124" t="str">
        <f>IF(data_all[[#This Row],[Date]]="","",TEXT(D39,"dddd"))</f>
        <v/>
      </c>
      <c r="D39" s="121"/>
      <c r="E39" s="29"/>
      <c r="F39" s="29"/>
      <c r="G39" s="28"/>
      <c r="H39"/>
      <c r="J39" s="3"/>
    </row>
    <row r="40" spans="2:10" x14ac:dyDescent="0.35">
      <c r="B40" s="126" t="str">
        <f>IF(data_all[[#This Row],[Date]]="","",B39+1)</f>
        <v/>
      </c>
      <c r="C40" s="124" t="str">
        <f>IF(data_all[[#This Row],[Date]]="","",TEXT(D40,"dddd"))</f>
        <v/>
      </c>
      <c r="D40" s="121"/>
      <c r="E40" s="29"/>
      <c r="F40" s="29"/>
      <c r="G40" s="28"/>
      <c r="H40"/>
      <c r="J40" s="3"/>
    </row>
    <row r="41" spans="2:10" x14ac:dyDescent="0.35">
      <c r="B41" s="126" t="str">
        <f>IF(data_all[[#This Row],[Date]]="","",B40+1)</f>
        <v/>
      </c>
      <c r="C41" s="124" t="str">
        <f>IF(data_all[[#This Row],[Date]]="","",TEXT(D41,"dddd"))</f>
        <v/>
      </c>
      <c r="D41" s="121"/>
      <c r="E41" s="29"/>
      <c r="F41" s="29"/>
      <c r="G41" s="28"/>
      <c r="H41"/>
      <c r="J41" s="3"/>
    </row>
    <row r="42" spans="2:10" x14ac:dyDescent="0.35">
      <c r="B42" s="126" t="str">
        <f>IF(data_all[[#This Row],[Date]]="","",B41+1)</f>
        <v/>
      </c>
      <c r="C42" s="124" t="str">
        <f>IF(data_all[[#This Row],[Date]]="","",TEXT(D42,"dddd"))</f>
        <v/>
      </c>
      <c r="D42" s="121"/>
      <c r="E42" s="29"/>
      <c r="F42" s="29"/>
      <c r="G42" s="28"/>
      <c r="H42"/>
      <c r="J42" s="3"/>
    </row>
    <row r="43" spans="2:10" x14ac:dyDescent="0.35">
      <c r="B43" s="126" t="str">
        <f>IF(data_all[[#This Row],[Date]]="","",B42+1)</f>
        <v/>
      </c>
      <c r="C43" s="124" t="str">
        <f>IF(data_all[[#This Row],[Date]]="","",TEXT(D43,"dddd"))</f>
        <v/>
      </c>
      <c r="D43" s="121"/>
      <c r="E43" s="29"/>
      <c r="F43" s="29"/>
      <c r="G43" s="28"/>
      <c r="H43"/>
      <c r="J43" s="3"/>
    </row>
    <row r="44" spans="2:10" x14ac:dyDescent="0.35">
      <c r="B44" s="126" t="str">
        <f>IF(data_all[[#This Row],[Date]]="","",B43+1)</f>
        <v/>
      </c>
      <c r="C44" s="124" t="str">
        <f>IF(data_all[[#This Row],[Date]]="","",TEXT(D44,"dddd"))</f>
        <v/>
      </c>
      <c r="D44" s="121"/>
      <c r="E44" s="29"/>
      <c r="F44" s="29"/>
      <c r="G44" s="28"/>
      <c r="H44"/>
      <c r="J44" s="3"/>
    </row>
    <row r="45" spans="2:10" x14ac:dyDescent="0.35">
      <c r="B45" s="126" t="str">
        <f>IF(data_all[[#This Row],[Date]]="","",B44+1)</f>
        <v/>
      </c>
      <c r="C45" s="124" t="str">
        <f>IF(data_all[[#This Row],[Date]]="","",TEXT(D45,"dddd"))</f>
        <v/>
      </c>
      <c r="D45" s="121"/>
      <c r="E45" s="29"/>
      <c r="F45" s="29"/>
      <c r="G45" s="28"/>
      <c r="H45"/>
      <c r="J45" s="3"/>
    </row>
    <row r="46" spans="2:10" x14ac:dyDescent="0.35">
      <c r="B46" s="126" t="str">
        <f>IF(data_all[[#This Row],[Date]]="","",B45+1)</f>
        <v/>
      </c>
      <c r="C46" s="124" t="str">
        <f>IF(data_all[[#This Row],[Date]]="","",TEXT(D46,"dddd"))</f>
        <v/>
      </c>
      <c r="D46" s="121"/>
      <c r="E46" s="29"/>
      <c r="F46" s="29"/>
      <c r="G46" s="28"/>
      <c r="H46"/>
      <c r="J46" s="3"/>
    </row>
    <row r="47" spans="2:10" x14ac:dyDescent="0.35">
      <c r="B47" s="126" t="str">
        <f>IF(data_all[[#This Row],[Date]]="","",B46+1)</f>
        <v/>
      </c>
      <c r="C47" s="124" t="str">
        <f>IF(data_all[[#This Row],[Date]]="","",TEXT(D47,"dddd"))</f>
        <v/>
      </c>
      <c r="D47" s="121"/>
      <c r="E47" s="29"/>
      <c r="F47" s="29"/>
      <c r="G47" s="28"/>
      <c r="H47"/>
      <c r="J47" s="3"/>
    </row>
    <row r="48" spans="2:10" x14ac:dyDescent="0.35">
      <c r="B48" s="126" t="str">
        <f>IF(data_all[[#This Row],[Date]]="","",B47+1)</f>
        <v/>
      </c>
      <c r="C48" s="124" t="str">
        <f>IF(data_all[[#This Row],[Date]]="","",TEXT(D48,"dddd"))</f>
        <v/>
      </c>
      <c r="D48" s="121"/>
      <c r="E48" s="29"/>
      <c r="F48" s="29"/>
      <c r="G48" s="28"/>
      <c r="H48"/>
      <c r="J48" s="3"/>
    </row>
    <row r="49" spans="2:10" x14ac:dyDescent="0.35">
      <c r="B49" s="126" t="str">
        <f>IF(data_all[[#This Row],[Date]]="","",B48+1)</f>
        <v/>
      </c>
      <c r="C49" s="124" t="str">
        <f>IF(data_all[[#This Row],[Date]]="","",TEXT(D49,"dddd"))</f>
        <v/>
      </c>
      <c r="D49" s="121"/>
      <c r="E49" s="29"/>
      <c r="F49" s="29"/>
      <c r="G49" s="28"/>
      <c r="H49"/>
      <c r="J49" s="3"/>
    </row>
    <row r="50" spans="2:10" x14ac:dyDescent="0.35">
      <c r="B50" s="126" t="str">
        <f>IF(data_all[[#This Row],[Date]]="","",B49+1)</f>
        <v/>
      </c>
      <c r="C50" s="124" t="str">
        <f>IF(data_all[[#This Row],[Date]]="","",TEXT(D50,"dddd"))</f>
        <v/>
      </c>
      <c r="D50" s="121"/>
      <c r="E50" s="29"/>
      <c r="F50" s="29"/>
      <c r="G50" s="28"/>
      <c r="H50"/>
      <c r="J50" s="3"/>
    </row>
    <row r="51" spans="2:10" x14ac:dyDescent="0.35">
      <c r="B51" s="126" t="str">
        <f>IF(data_all[[#This Row],[Date]]="","",B50+1)</f>
        <v/>
      </c>
      <c r="C51" s="124" t="str">
        <f>IF(data_all[[#This Row],[Date]]="","",TEXT(D51,"dddd"))</f>
        <v/>
      </c>
      <c r="D51" s="121"/>
      <c r="E51" s="29"/>
      <c r="F51" s="29"/>
      <c r="G51" s="28"/>
      <c r="H51"/>
      <c r="J51" s="3"/>
    </row>
    <row r="52" spans="2:10" x14ac:dyDescent="0.35">
      <c r="B52" s="126" t="str">
        <f>IF(data_all[[#This Row],[Date]]="","",B51+1)</f>
        <v/>
      </c>
      <c r="C52" s="124" t="str">
        <f>IF(data_all[[#This Row],[Date]]="","",TEXT(D52,"dddd"))</f>
        <v/>
      </c>
      <c r="D52" s="121"/>
      <c r="E52" s="29"/>
      <c r="F52" s="29"/>
      <c r="G52" s="28"/>
      <c r="H52"/>
      <c r="J52" s="3"/>
    </row>
    <row r="53" spans="2:10" x14ac:dyDescent="0.35">
      <c r="B53" s="126" t="str">
        <f>IF(data_all[[#This Row],[Date]]="","",B52+1)</f>
        <v/>
      </c>
      <c r="C53" s="124" t="str">
        <f>IF(data_all[[#This Row],[Date]]="","",TEXT(D53,"dddd"))</f>
        <v/>
      </c>
      <c r="D53" s="121"/>
      <c r="E53" s="29"/>
      <c r="F53" s="29"/>
      <c r="G53" s="28"/>
      <c r="H53"/>
      <c r="J53" s="3"/>
    </row>
    <row r="54" spans="2:10" x14ac:dyDescent="0.35">
      <c r="B54" s="126" t="str">
        <f>IF(data_all[[#This Row],[Date]]="","",B53+1)</f>
        <v/>
      </c>
      <c r="C54" s="124" t="str">
        <f>IF(data_all[[#This Row],[Date]]="","",TEXT(D54,"dddd"))</f>
        <v/>
      </c>
      <c r="D54" s="121"/>
      <c r="E54" s="29"/>
      <c r="F54" s="29"/>
      <c r="G54" s="28"/>
      <c r="H54"/>
      <c r="J54" s="3"/>
    </row>
    <row r="55" spans="2:10" x14ac:dyDescent="0.35">
      <c r="B55" s="126" t="str">
        <f>IF(data_all[[#This Row],[Date]]="","",B54+1)</f>
        <v/>
      </c>
      <c r="C55" s="124" t="str">
        <f>IF(data_all[[#This Row],[Date]]="","",TEXT(D55,"dddd"))</f>
        <v/>
      </c>
      <c r="D55" s="121"/>
      <c r="E55" s="29"/>
      <c r="F55" s="29"/>
      <c r="G55" s="28"/>
      <c r="H55"/>
      <c r="J55" s="3"/>
    </row>
    <row r="56" spans="2:10" x14ac:dyDescent="0.35">
      <c r="B56" s="126" t="str">
        <f>IF(data_all[[#This Row],[Date]]="","",B55+1)</f>
        <v/>
      </c>
      <c r="C56" s="124" t="str">
        <f>IF(data_all[[#This Row],[Date]]="","",TEXT(D56,"dddd"))</f>
        <v/>
      </c>
      <c r="D56" s="121"/>
      <c r="E56" s="29"/>
      <c r="F56" s="29"/>
      <c r="G56" s="28"/>
      <c r="H56"/>
      <c r="J56" s="3"/>
    </row>
    <row r="57" spans="2:10" x14ac:dyDescent="0.35">
      <c r="B57" s="126" t="str">
        <f>IF(data_all[[#This Row],[Date]]="","",B56+1)</f>
        <v/>
      </c>
      <c r="C57" s="124" t="str">
        <f>IF(data_all[[#This Row],[Date]]="","",TEXT(D57,"dddd"))</f>
        <v/>
      </c>
      <c r="D57" s="121"/>
      <c r="E57" s="29"/>
      <c r="F57" s="29"/>
      <c r="G57" s="28"/>
      <c r="H57"/>
      <c r="J57" s="3"/>
    </row>
    <row r="58" spans="2:10" x14ac:dyDescent="0.35">
      <c r="B58" s="126" t="str">
        <f>IF(data_all[[#This Row],[Date]]="","",B57+1)</f>
        <v/>
      </c>
      <c r="C58" s="124" t="str">
        <f>IF(data_all[[#This Row],[Date]]="","",TEXT(D58,"dddd"))</f>
        <v/>
      </c>
      <c r="D58" s="121"/>
      <c r="E58" s="29"/>
      <c r="F58" s="29"/>
      <c r="G58" s="28"/>
      <c r="H58"/>
      <c r="J58" s="3"/>
    </row>
    <row r="59" spans="2:10" x14ac:dyDescent="0.35">
      <c r="B59" s="126" t="str">
        <f>IF(data_all[[#This Row],[Date]]="","",B58+1)</f>
        <v/>
      </c>
      <c r="C59" s="124" t="str">
        <f>IF(data_all[[#This Row],[Date]]="","",TEXT(D59,"dddd"))</f>
        <v/>
      </c>
      <c r="D59" s="121"/>
      <c r="E59" s="29"/>
      <c r="F59" s="29"/>
      <c r="G59" s="28"/>
      <c r="H59"/>
      <c r="J59" s="3"/>
    </row>
    <row r="60" spans="2:10" x14ac:dyDescent="0.35">
      <c r="B60" s="126" t="str">
        <f>IF(data_all[[#This Row],[Date]]="","",B59+1)</f>
        <v/>
      </c>
      <c r="C60" s="124" t="str">
        <f>IF(data_all[[#This Row],[Date]]="","",TEXT(D60,"dddd"))</f>
        <v/>
      </c>
      <c r="D60" s="121"/>
      <c r="E60" s="29"/>
      <c r="F60" s="29"/>
      <c r="G60" s="28"/>
      <c r="H60"/>
      <c r="J60" s="3"/>
    </row>
    <row r="61" spans="2:10" x14ac:dyDescent="0.35">
      <c r="B61" s="126" t="str">
        <f>IF(data_all[[#This Row],[Date]]="","",B60+1)</f>
        <v/>
      </c>
      <c r="C61" s="124" t="str">
        <f>IF(data_all[[#This Row],[Date]]="","",TEXT(D61,"dddd"))</f>
        <v/>
      </c>
      <c r="D61" s="121"/>
      <c r="E61" s="29"/>
      <c r="F61" s="29"/>
      <c r="G61" s="28"/>
      <c r="H61"/>
      <c r="J61" s="3"/>
    </row>
    <row r="62" spans="2:10" x14ac:dyDescent="0.35">
      <c r="B62" s="126" t="str">
        <f>IF(data_all[[#This Row],[Date]]="","",B61+1)</f>
        <v/>
      </c>
      <c r="C62" s="124" t="str">
        <f>IF(data_all[[#This Row],[Date]]="","",TEXT(D62,"dddd"))</f>
        <v/>
      </c>
      <c r="D62" s="121"/>
      <c r="E62" s="29"/>
      <c r="F62" s="29"/>
      <c r="G62" s="28"/>
      <c r="H62"/>
      <c r="J62" s="3"/>
    </row>
    <row r="63" spans="2:10" x14ac:dyDescent="0.35">
      <c r="B63" s="126" t="str">
        <f>IF(data_all[[#This Row],[Date]]="","",B62+1)</f>
        <v/>
      </c>
      <c r="C63" s="124" t="str">
        <f>IF(data_all[[#This Row],[Date]]="","",TEXT(D63,"dddd"))</f>
        <v/>
      </c>
      <c r="D63" s="121"/>
      <c r="E63" s="29"/>
      <c r="F63" s="29"/>
      <c r="G63" s="28"/>
      <c r="H63"/>
      <c r="J63" s="3"/>
    </row>
    <row r="64" spans="2:10" x14ac:dyDescent="0.35">
      <c r="B64" s="126" t="str">
        <f>IF(data_all[[#This Row],[Date]]="","",B63+1)</f>
        <v/>
      </c>
      <c r="C64" s="124" t="str">
        <f>IF(data_all[[#This Row],[Date]]="","",TEXT(D64,"dddd"))</f>
        <v/>
      </c>
      <c r="D64" s="121"/>
      <c r="E64" s="29"/>
      <c r="F64" s="29"/>
      <c r="G64" s="28"/>
      <c r="H64"/>
      <c r="J64" s="3"/>
    </row>
    <row r="65" spans="2:10" x14ac:dyDescent="0.35">
      <c r="B65" s="126" t="str">
        <f>IF(data_all[[#This Row],[Date]]="","",B64+1)</f>
        <v/>
      </c>
      <c r="C65" s="124" t="str">
        <f>IF(data_all[[#This Row],[Date]]="","",TEXT(D65,"dddd"))</f>
        <v/>
      </c>
      <c r="D65" s="121"/>
      <c r="E65" s="29"/>
      <c r="F65" s="29"/>
      <c r="G65" s="28"/>
      <c r="H65"/>
      <c r="J65" s="3"/>
    </row>
    <row r="66" spans="2:10" x14ac:dyDescent="0.35">
      <c r="B66" s="126" t="str">
        <f>IF(data_all[[#This Row],[Date]]="","",B65+1)</f>
        <v/>
      </c>
      <c r="C66" s="124" t="str">
        <f>IF(data_all[[#This Row],[Date]]="","",TEXT(D66,"dddd"))</f>
        <v/>
      </c>
      <c r="D66" s="121"/>
      <c r="E66" s="29"/>
      <c r="F66" s="29"/>
      <c r="G66" s="28"/>
      <c r="H66"/>
      <c r="J66" s="3"/>
    </row>
    <row r="67" spans="2:10" x14ac:dyDescent="0.35">
      <c r="B67" s="126" t="str">
        <f>IF(data_all[[#This Row],[Date]]="","",B66+1)</f>
        <v/>
      </c>
      <c r="C67" s="124" t="str">
        <f>IF(data_all[[#This Row],[Date]]="","",TEXT(D67,"dddd"))</f>
        <v/>
      </c>
      <c r="D67" s="121"/>
      <c r="E67" s="29"/>
      <c r="F67" s="29"/>
      <c r="G67" s="28"/>
      <c r="H67"/>
      <c r="J67" s="3"/>
    </row>
    <row r="68" spans="2:10" x14ac:dyDescent="0.35">
      <c r="B68" s="126" t="str">
        <f>IF(data_all[[#This Row],[Date]]="","",B67+1)</f>
        <v/>
      </c>
      <c r="C68" s="124" t="str">
        <f>IF(data_all[[#This Row],[Date]]="","",TEXT(D68,"dddd"))</f>
        <v/>
      </c>
      <c r="D68" s="121"/>
      <c r="E68" s="29"/>
      <c r="F68" s="29"/>
      <c r="G68" s="28"/>
      <c r="H68"/>
      <c r="J68" s="3"/>
    </row>
    <row r="69" spans="2:10" x14ac:dyDescent="0.35">
      <c r="B69" s="126" t="str">
        <f>IF(data_all[[#This Row],[Date]]="","",B68+1)</f>
        <v/>
      </c>
      <c r="C69" s="124" t="str">
        <f>IF(data_all[[#This Row],[Date]]="","",TEXT(D69,"dddd"))</f>
        <v/>
      </c>
      <c r="D69" s="121"/>
      <c r="E69" s="29"/>
      <c r="F69" s="29"/>
      <c r="G69" s="28"/>
      <c r="H69"/>
      <c r="J69" s="3"/>
    </row>
    <row r="70" spans="2:10" x14ac:dyDescent="0.35">
      <c r="B70" s="126" t="str">
        <f>IF(data_all[[#This Row],[Date]]="","",B69+1)</f>
        <v/>
      </c>
      <c r="C70" s="124" t="str">
        <f>IF(data_all[[#This Row],[Date]]="","",TEXT(D70,"dddd"))</f>
        <v/>
      </c>
      <c r="D70" s="121"/>
      <c r="E70" s="29"/>
      <c r="F70" s="29"/>
      <c r="G70" s="28"/>
      <c r="H70"/>
      <c r="J70" s="3"/>
    </row>
    <row r="71" spans="2:10" x14ac:dyDescent="0.35">
      <c r="B71" s="126" t="str">
        <f>IF(data_all[[#This Row],[Date]]="","",B70+1)</f>
        <v/>
      </c>
      <c r="C71" s="124" t="str">
        <f>IF(data_all[[#This Row],[Date]]="","",TEXT(D71,"dddd"))</f>
        <v/>
      </c>
      <c r="D71" s="121"/>
      <c r="E71" s="29"/>
      <c r="F71" s="29"/>
      <c r="G71" s="28"/>
      <c r="H71"/>
      <c r="J71" s="3"/>
    </row>
    <row r="72" spans="2:10" x14ac:dyDescent="0.35">
      <c r="B72" s="126" t="str">
        <f>IF(data_all[[#This Row],[Date]]="","",B71+1)</f>
        <v/>
      </c>
      <c r="C72" s="124" t="str">
        <f>IF(data_all[[#This Row],[Date]]="","",TEXT(D72,"dddd"))</f>
        <v/>
      </c>
      <c r="D72" s="121"/>
      <c r="E72" s="29"/>
      <c r="F72" s="29"/>
      <c r="G72" s="28"/>
      <c r="H72"/>
      <c r="J72" s="3"/>
    </row>
    <row r="73" spans="2:10" x14ac:dyDescent="0.35">
      <c r="B73" s="126" t="str">
        <f>IF(data_all[[#This Row],[Date]]="","",B72+1)</f>
        <v/>
      </c>
      <c r="C73" s="124" t="str">
        <f>IF(data_all[[#This Row],[Date]]="","",TEXT(D73,"dddd"))</f>
        <v/>
      </c>
      <c r="D73" s="121"/>
      <c r="E73" s="29"/>
      <c r="F73" s="29"/>
      <c r="G73" s="28"/>
      <c r="H73"/>
      <c r="J73" s="3"/>
    </row>
    <row r="74" spans="2:10" x14ac:dyDescent="0.35">
      <c r="B74" s="126" t="str">
        <f>IF(data_all[[#This Row],[Date]]="","",B73+1)</f>
        <v/>
      </c>
      <c r="C74" s="124" t="str">
        <f>IF(data_all[[#This Row],[Date]]="","",TEXT(D74,"dddd"))</f>
        <v/>
      </c>
      <c r="D74" s="121"/>
      <c r="E74" s="29"/>
      <c r="F74" s="29"/>
      <c r="G74" s="28"/>
      <c r="H74"/>
      <c r="J74" s="3"/>
    </row>
    <row r="75" spans="2:10" x14ac:dyDescent="0.35">
      <c r="B75" s="126" t="str">
        <f>IF(data_all[[#This Row],[Date]]="","",B74+1)</f>
        <v/>
      </c>
      <c r="C75" s="124" t="str">
        <f>IF(data_all[[#This Row],[Date]]="","",TEXT(D75,"dddd"))</f>
        <v/>
      </c>
      <c r="D75" s="121"/>
      <c r="E75" s="29"/>
      <c r="F75" s="29"/>
      <c r="G75" s="28"/>
      <c r="H75"/>
      <c r="J75" s="3"/>
    </row>
    <row r="76" spans="2:10" x14ac:dyDescent="0.35">
      <c r="B76" s="126" t="str">
        <f>IF(data_all[[#This Row],[Date]]="","",B75+1)</f>
        <v/>
      </c>
      <c r="C76" s="124" t="str">
        <f>IF(data_all[[#This Row],[Date]]="","",TEXT(D76,"dddd"))</f>
        <v/>
      </c>
      <c r="D76" s="121"/>
      <c r="E76" s="29"/>
      <c r="F76" s="29"/>
      <c r="G76" s="28"/>
      <c r="H76"/>
      <c r="J76" s="3"/>
    </row>
    <row r="77" spans="2:10" x14ac:dyDescent="0.35">
      <c r="B77" s="126" t="str">
        <f>IF(data_all[[#This Row],[Date]]="","",B76+1)</f>
        <v/>
      </c>
      <c r="C77" s="124" t="str">
        <f>IF(data_all[[#This Row],[Date]]="","",TEXT(D77,"dddd"))</f>
        <v/>
      </c>
      <c r="D77" s="121"/>
      <c r="E77" s="29"/>
      <c r="F77" s="29"/>
      <c r="G77" s="28"/>
      <c r="H77"/>
      <c r="J77" s="3"/>
    </row>
    <row r="78" spans="2:10" x14ac:dyDescent="0.35">
      <c r="B78" s="126" t="str">
        <f>IF(data_all[[#This Row],[Date]]="","",B77+1)</f>
        <v/>
      </c>
      <c r="C78" s="124" t="str">
        <f>IF(data_all[[#This Row],[Date]]="","",TEXT(D78,"dddd"))</f>
        <v/>
      </c>
      <c r="D78" s="121"/>
      <c r="E78" s="29"/>
      <c r="F78" s="29"/>
      <c r="G78" s="28"/>
      <c r="H78"/>
      <c r="J78" s="3"/>
    </row>
    <row r="79" spans="2:10" x14ac:dyDescent="0.35">
      <c r="B79" s="126" t="str">
        <f>IF(data_all[[#This Row],[Date]]="","",B78+1)</f>
        <v/>
      </c>
      <c r="C79" s="124" t="str">
        <f>IF(data_all[[#This Row],[Date]]="","",TEXT(D79,"dddd"))</f>
        <v/>
      </c>
      <c r="D79" s="121"/>
      <c r="E79" s="29"/>
      <c r="F79" s="29"/>
      <c r="G79" s="28"/>
      <c r="H79"/>
      <c r="J79" s="3"/>
    </row>
    <row r="80" spans="2:10" x14ac:dyDescent="0.35">
      <c r="B80" s="126" t="str">
        <f>IF(data_all[[#This Row],[Date]]="","",B79+1)</f>
        <v/>
      </c>
      <c r="C80" s="124" t="str">
        <f>IF(data_all[[#This Row],[Date]]="","",TEXT(D80,"dddd"))</f>
        <v/>
      </c>
      <c r="D80" s="121"/>
      <c r="E80" s="29"/>
      <c r="F80" s="29"/>
      <c r="G80" s="28"/>
      <c r="H80"/>
      <c r="J80" s="3"/>
    </row>
    <row r="81" spans="2:10" x14ac:dyDescent="0.35">
      <c r="B81" s="126" t="str">
        <f>IF(data_all[[#This Row],[Date]]="","",B80+1)</f>
        <v/>
      </c>
      <c r="C81" s="124" t="str">
        <f>IF(data_all[[#This Row],[Date]]="","",TEXT(D81,"dddd"))</f>
        <v/>
      </c>
      <c r="D81" s="121"/>
      <c r="E81" s="29"/>
      <c r="F81" s="29"/>
      <c r="G81" s="28"/>
      <c r="H81"/>
      <c r="J81" s="3"/>
    </row>
    <row r="82" spans="2:10" x14ac:dyDescent="0.35">
      <c r="B82" s="126" t="str">
        <f>IF(data_all[[#This Row],[Date]]="","",B81+1)</f>
        <v/>
      </c>
      <c r="C82" s="124" t="str">
        <f>IF(data_all[[#This Row],[Date]]="","",TEXT(D82,"dddd"))</f>
        <v/>
      </c>
      <c r="D82" s="121"/>
      <c r="E82" s="29"/>
      <c r="F82" s="29"/>
      <c r="G82" s="28"/>
      <c r="H82"/>
      <c r="J82" s="3"/>
    </row>
    <row r="83" spans="2:10" x14ac:dyDescent="0.35">
      <c r="B83" s="126" t="str">
        <f>IF(data_all[[#This Row],[Date]]="","",B82+1)</f>
        <v/>
      </c>
      <c r="C83" s="124" t="str">
        <f>IF(data_all[[#This Row],[Date]]="","",TEXT(D83,"dddd"))</f>
        <v/>
      </c>
      <c r="D83" s="121"/>
      <c r="E83" s="29"/>
      <c r="F83" s="29"/>
      <c r="G83" s="28"/>
      <c r="H83"/>
      <c r="J83" s="3"/>
    </row>
    <row r="84" spans="2:10" x14ac:dyDescent="0.35">
      <c r="B84" s="126" t="str">
        <f>IF(data_all[[#This Row],[Date]]="","",B83+1)</f>
        <v/>
      </c>
      <c r="C84" s="124" t="str">
        <f>IF(data_all[[#This Row],[Date]]="","",TEXT(D84,"dddd"))</f>
        <v/>
      </c>
      <c r="D84" s="121"/>
      <c r="E84" s="29"/>
      <c r="F84" s="29"/>
      <c r="G84" s="28"/>
      <c r="H84"/>
      <c r="J84" s="3"/>
    </row>
    <row r="85" spans="2:10" x14ac:dyDescent="0.35">
      <c r="B85" s="126" t="str">
        <f>IF(data_all[[#This Row],[Date]]="","",B84+1)</f>
        <v/>
      </c>
      <c r="C85" s="124" t="str">
        <f>IF(data_all[[#This Row],[Date]]="","",TEXT(D85,"dddd"))</f>
        <v/>
      </c>
      <c r="D85" s="121"/>
      <c r="E85" s="29"/>
      <c r="F85" s="29"/>
      <c r="G85" s="28"/>
      <c r="H85"/>
      <c r="J85" s="3"/>
    </row>
    <row r="86" spans="2:10" x14ac:dyDescent="0.35">
      <c r="B86" s="126" t="str">
        <f>IF(data_all[[#This Row],[Date]]="","",B85+1)</f>
        <v/>
      </c>
      <c r="C86" s="124" t="str">
        <f>IF(data_all[[#This Row],[Date]]="","",TEXT(D86,"dddd"))</f>
        <v/>
      </c>
      <c r="D86" s="121"/>
      <c r="E86" s="29"/>
      <c r="F86" s="29"/>
      <c r="G86" s="28"/>
      <c r="H86"/>
      <c r="J86" s="3"/>
    </row>
    <row r="87" spans="2:10" x14ac:dyDescent="0.35">
      <c r="B87" s="126" t="str">
        <f>IF(data_all[[#This Row],[Date]]="","",B86+1)</f>
        <v/>
      </c>
      <c r="C87" s="124" t="str">
        <f>IF(data_all[[#This Row],[Date]]="","",TEXT(D87,"dddd"))</f>
        <v/>
      </c>
      <c r="D87" s="121"/>
      <c r="E87" s="29"/>
      <c r="F87" s="29"/>
      <c r="G87" s="28"/>
      <c r="H87"/>
      <c r="J87" s="3"/>
    </row>
    <row r="88" spans="2:10" x14ac:dyDescent="0.35">
      <c r="B88" s="126" t="str">
        <f>IF(data_all[[#This Row],[Date]]="","",B87+1)</f>
        <v/>
      </c>
      <c r="C88" s="124" t="str">
        <f>IF(data_all[[#This Row],[Date]]="","",TEXT(D88,"dddd"))</f>
        <v/>
      </c>
      <c r="D88" s="121"/>
      <c r="E88" s="29"/>
      <c r="F88" s="29"/>
      <c r="G88" s="28"/>
      <c r="H88"/>
      <c r="J88" s="3"/>
    </row>
    <row r="89" spans="2:10" x14ac:dyDescent="0.35">
      <c r="B89" s="126" t="str">
        <f>IF(data_all[[#This Row],[Date]]="","",B88+1)</f>
        <v/>
      </c>
      <c r="C89" s="124" t="str">
        <f>IF(data_all[[#This Row],[Date]]="","",TEXT(D89,"dddd"))</f>
        <v/>
      </c>
      <c r="D89" s="121"/>
      <c r="E89" s="29"/>
      <c r="F89" s="29"/>
      <c r="G89" s="28"/>
      <c r="H89"/>
      <c r="J89" s="3"/>
    </row>
    <row r="90" spans="2:10" x14ac:dyDescent="0.35">
      <c r="B90" s="126" t="str">
        <f>IF(data_all[[#This Row],[Date]]="","",B89+1)</f>
        <v/>
      </c>
      <c r="C90" s="124" t="str">
        <f>IF(data_all[[#This Row],[Date]]="","",TEXT(D90,"dddd"))</f>
        <v/>
      </c>
      <c r="D90" s="121"/>
      <c r="E90" s="29"/>
      <c r="F90" s="29"/>
      <c r="G90" s="28"/>
      <c r="H90"/>
      <c r="J90" s="3"/>
    </row>
    <row r="91" spans="2:10" x14ac:dyDescent="0.35">
      <c r="B91" s="126" t="str">
        <f>IF(data_all[[#This Row],[Date]]="","",B90+1)</f>
        <v/>
      </c>
      <c r="C91" s="124" t="str">
        <f>IF(data_all[[#This Row],[Date]]="","",TEXT(D91,"dddd"))</f>
        <v/>
      </c>
      <c r="D91" s="121"/>
      <c r="E91" s="29"/>
      <c r="F91" s="29"/>
      <c r="G91" s="28"/>
      <c r="H91"/>
      <c r="J91" s="3"/>
    </row>
    <row r="92" spans="2:10" x14ac:dyDescent="0.35">
      <c r="B92" s="126" t="str">
        <f>IF(data_all[[#This Row],[Date]]="","",B91+1)</f>
        <v/>
      </c>
      <c r="C92" s="124" t="str">
        <f>IF(data_all[[#This Row],[Date]]="","",TEXT(D92,"dddd"))</f>
        <v/>
      </c>
      <c r="D92" s="121"/>
      <c r="E92" s="29"/>
      <c r="F92" s="29"/>
      <c r="G92" s="28"/>
      <c r="H92"/>
      <c r="J92" s="3"/>
    </row>
    <row r="93" spans="2:10" x14ac:dyDescent="0.35">
      <c r="B93" s="126" t="str">
        <f>IF(data_all[[#This Row],[Date]]="","",B92+1)</f>
        <v/>
      </c>
      <c r="C93" s="124" t="str">
        <f>IF(data_all[[#This Row],[Date]]="","",TEXT(D93,"dddd"))</f>
        <v/>
      </c>
      <c r="D93" s="121"/>
      <c r="E93" s="29"/>
      <c r="F93" s="29"/>
      <c r="G93" s="28"/>
      <c r="H93"/>
      <c r="J93" s="3"/>
    </row>
    <row r="94" spans="2:10" x14ac:dyDescent="0.35">
      <c r="B94" s="126" t="str">
        <f>IF(data_all[[#This Row],[Date]]="","",B93+1)</f>
        <v/>
      </c>
      <c r="C94" s="124" t="str">
        <f>IF(data_all[[#This Row],[Date]]="","",TEXT(D94,"dddd"))</f>
        <v/>
      </c>
      <c r="D94" s="121"/>
      <c r="E94" s="29"/>
      <c r="F94" s="29"/>
      <c r="G94" s="28"/>
      <c r="H94"/>
      <c r="J94" s="3"/>
    </row>
    <row r="95" spans="2:10" x14ac:dyDescent="0.35">
      <c r="B95" s="126" t="str">
        <f>IF(data_all[[#This Row],[Date]]="","",B94+1)</f>
        <v/>
      </c>
      <c r="C95" s="124" t="str">
        <f>IF(data_all[[#This Row],[Date]]="","",TEXT(D95,"dddd"))</f>
        <v/>
      </c>
      <c r="D95" s="121"/>
      <c r="E95" s="29"/>
      <c r="F95" s="29"/>
      <c r="G95" s="28"/>
      <c r="H95"/>
      <c r="J95" s="3"/>
    </row>
    <row r="96" spans="2:10" x14ac:dyDescent="0.35">
      <c r="B96" s="126" t="str">
        <f>IF(data_all[[#This Row],[Date]]="","",B95+1)</f>
        <v/>
      </c>
      <c r="C96" s="124" t="str">
        <f>IF(data_all[[#This Row],[Date]]="","",TEXT(D96,"dddd"))</f>
        <v/>
      </c>
      <c r="D96" s="121"/>
      <c r="E96" s="29"/>
      <c r="F96" s="29"/>
      <c r="G96" s="28"/>
      <c r="H96"/>
      <c r="J96" s="3"/>
    </row>
    <row r="97" spans="2:10" x14ac:dyDescent="0.35">
      <c r="B97" s="126" t="str">
        <f>IF(data_all[[#This Row],[Date]]="","",B96+1)</f>
        <v/>
      </c>
      <c r="C97" s="124" t="str">
        <f>IF(data_all[[#This Row],[Date]]="","",TEXT(D97,"dddd"))</f>
        <v/>
      </c>
      <c r="D97" s="121"/>
      <c r="E97" s="29"/>
      <c r="F97" s="29"/>
      <c r="G97" s="28"/>
      <c r="H97"/>
      <c r="J97" s="3"/>
    </row>
    <row r="98" spans="2:10" x14ac:dyDescent="0.35">
      <c r="B98" s="126" t="str">
        <f>IF(data_all[[#This Row],[Date]]="","",B97+1)</f>
        <v/>
      </c>
      <c r="C98" s="124" t="str">
        <f>IF(data_all[[#This Row],[Date]]="","",TEXT(D98,"dddd"))</f>
        <v/>
      </c>
      <c r="D98" s="121"/>
      <c r="E98" s="29"/>
      <c r="F98" s="29"/>
      <c r="G98" s="28"/>
      <c r="H98"/>
      <c r="J98" s="3"/>
    </row>
    <row r="99" spans="2:10" x14ac:dyDescent="0.35">
      <c r="B99" s="126" t="str">
        <f>IF(data_all[[#This Row],[Date]]="","",B98+1)</f>
        <v/>
      </c>
      <c r="C99" s="124" t="str">
        <f>IF(data_all[[#This Row],[Date]]="","",TEXT(D99,"dddd"))</f>
        <v/>
      </c>
      <c r="D99" s="121"/>
      <c r="E99" s="29"/>
      <c r="F99" s="29"/>
      <c r="G99" s="28"/>
      <c r="H99"/>
      <c r="J99" s="3"/>
    </row>
    <row r="100" spans="2:10" x14ac:dyDescent="0.35">
      <c r="B100" s="126" t="str">
        <f>IF(data_all[[#This Row],[Date]]="","",B99+1)</f>
        <v/>
      </c>
      <c r="C100" s="124" t="str">
        <f>IF(data_all[[#This Row],[Date]]="","",TEXT(D100,"dddd"))</f>
        <v/>
      </c>
      <c r="D100" s="121"/>
      <c r="E100" s="29"/>
      <c r="F100" s="29"/>
      <c r="G100" s="28"/>
      <c r="H100"/>
      <c r="J100" s="3"/>
    </row>
    <row r="101" spans="2:10" x14ac:dyDescent="0.35">
      <c r="B101" s="126" t="str">
        <f>IF(data_all[[#This Row],[Date]]="","",B100+1)</f>
        <v/>
      </c>
      <c r="C101" s="124" t="str">
        <f>IF(data_all[[#This Row],[Date]]="","",TEXT(D101,"dddd"))</f>
        <v/>
      </c>
      <c r="D101" s="121"/>
      <c r="E101" s="29"/>
      <c r="F101" s="29"/>
      <c r="G101" s="28"/>
      <c r="H101"/>
      <c r="J101" s="3"/>
    </row>
    <row r="102" spans="2:10" x14ac:dyDescent="0.35">
      <c r="B102" s="126" t="str">
        <f>IF(data_all[[#This Row],[Date]]="","",B101+1)</f>
        <v/>
      </c>
      <c r="C102" s="124" t="str">
        <f>IF(data_all[[#This Row],[Date]]="","",TEXT(D102,"dddd"))</f>
        <v/>
      </c>
      <c r="D102" s="121"/>
      <c r="E102" s="29"/>
      <c r="F102" s="29"/>
      <c r="G102" s="28"/>
      <c r="H102"/>
      <c r="J102" s="3"/>
    </row>
    <row r="103" spans="2:10" x14ac:dyDescent="0.35">
      <c r="B103" s="126" t="str">
        <f>IF(data_all[[#This Row],[Date]]="","",B102+1)</f>
        <v/>
      </c>
      <c r="C103" s="124" t="str">
        <f>IF(data_all[[#This Row],[Date]]="","",TEXT(D103,"dddd"))</f>
        <v/>
      </c>
      <c r="D103" s="121"/>
      <c r="E103" s="29"/>
      <c r="F103" s="29"/>
      <c r="G103" s="28"/>
      <c r="H103"/>
      <c r="J103" s="3"/>
    </row>
    <row r="104" spans="2:10" x14ac:dyDescent="0.35">
      <c r="B104" s="126" t="str">
        <f>IF(data_all[[#This Row],[Date]]="","",B103+1)</f>
        <v/>
      </c>
      <c r="C104" s="124" t="str">
        <f>IF(data_all[[#This Row],[Date]]="","",TEXT(D104,"dddd"))</f>
        <v/>
      </c>
      <c r="D104" s="121"/>
      <c r="E104" s="29"/>
      <c r="F104" s="29"/>
      <c r="G104" s="28"/>
      <c r="H104"/>
      <c r="J104" s="3"/>
    </row>
    <row r="105" spans="2:10" x14ac:dyDescent="0.35">
      <c r="B105" s="126" t="str">
        <f>IF(data_all[[#This Row],[Date]]="","",B104+1)</f>
        <v/>
      </c>
      <c r="C105" s="124" t="str">
        <f>IF(data_all[[#This Row],[Date]]="","",TEXT(D105,"dddd"))</f>
        <v/>
      </c>
      <c r="D105" s="121"/>
      <c r="E105" s="29"/>
      <c r="F105" s="29"/>
      <c r="G105" s="28"/>
      <c r="H105"/>
      <c r="J105" s="3"/>
    </row>
    <row r="106" spans="2:10" x14ac:dyDescent="0.35">
      <c r="B106" s="126" t="str">
        <f>IF(data_all[[#This Row],[Date]]="","",B105+1)</f>
        <v/>
      </c>
      <c r="C106" s="124" t="str">
        <f>IF(data_all[[#This Row],[Date]]="","",TEXT(D106,"dddd"))</f>
        <v/>
      </c>
      <c r="D106" s="121"/>
      <c r="E106" s="29"/>
      <c r="F106" s="29"/>
      <c r="G106" s="28"/>
      <c r="H106"/>
      <c r="J106" s="3"/>
    </row>
    <row r="107" spans="2:10" x14ac:dyDescent="0.35">
      <c r="B107" s="126" t="str">
        <f>IF(data_all[[#This Row],[Date]]="","",B106+1)</f>
        <v/>
      </c>
      <c r="C107" s="124" t="str">
        <f>IF(data_all[[#This Row],[Date]]="","",TEXT(D107,"dddd"))</f>
        <v/>
      </c>
      <c r="D107" s="121"/>
      <c r="E107" s="29"/>
      <c r="F107" s="29"/>
      <c r="G107" s="28"/>
      <c r="H107"/>
      <c r="J107" s="3"/>
    </row>
    <row r="108" spans="2:10" x14ac:dyDescent="0.35">
      <c r="B108" s="126" t="str">
        <f>IF(data_all[[#This Row],[Date]]="","",B107+1)</f>
        <v/>
      </c>
      <c r="C108" s="124" t="str">
        <f>IF(data_all[[#This Row],[Date]]="","",TEXT(D108,"dddd"))</f>
        <v/>
      </c>
      <c r="D108" s="121"/>
      <c r="E108" s="29"/>
      <c r="F108" s="29"/>
      <c r="G108" s="28"/>
      <c r="H108"/>
      <c r="J108" s="3"/>
    </row>
    <row r="109" spans="2:10" x14ac:dyDescent="0.35">
      <c r="B109" s="126" t="str">
        <f>IF(data_all[[#This Row],[Date]]="","",B108+1)</f>
        <v/>
      </c>
      <c r="C109" s="124" t="str">
        <f>IF(data_all[[#This Row],[Date]]="","",TEXT(D109,"dddd"))</f>
        <v/>
      </c>
      <c r="D109" s="121"/>
      <c r="E109" s="29"/>
      <c r="F109" s="29"/>
      <c r="G109" s="28"/>
      <c r="H109"/>
      <c r="J109" s="3"/>
    </row>
    <row r="110" spans="2:10" x14ac:dyDescent="0.35">
      <c r="B110" s="126" t="str">
        <f>IF(data_all[[#This Row],[Date]]="","",B109+1)</f>
        <v/>
      </c>
      <c r="C110" s="124" t="str">
        <f>IF(data_all[[#This Row],[Date]]="","",TEXT(D110,"dddd"))</f>
        <v/>
      </c>
      <c r="D110" s="121"/>
      <c r="E110" s="29"/>
      <c r="F110" s="29"/>
      <c r="G110" s="28"/>
      <c r="H110"/>
      <c r="J110" s="3"/>
    </row>
    <row r="111" spans="2:10" x14ac:dyDescent="0.35">
      <c r="B111" s="126" t="str">
        <f>IF(data_all[[#This Row],[Date]]="","",B110+1)</f>
        <v/>
      </c>
      <c r="C111" s="124" t="str">
        <f>IF(data_all[[#This Row],[Date]]="","",TEXT(D111,"dddd"))</f>
        <v/>
      </c>
      <c r="D111" s="121"/>
      <c r="E111" s="29"/>
      <c r="F111" s="29"/>
      <c r="G111" s="28"/>
      <c r="H111"/>
      <c r="J111" s="3"/>
    </row>
    <row r="112" spans="2:10" x14ac:dyDescent="0.35">
      <c r="B112" s="126" t="str">
        <f>IF(data_all[[#This Row],[Date]]="","",B111+1)</f>
        <v/>
      </c>
      <c r="C112" s="124" t="str">
        <f>IF(data_all[[#This Row],[Date]]="","",TEXT(D112,"dddd"))</f>
        <v/>
      </c>
      <c r="D112" s="121"/>
      <c r="E112" s="29"/>
      <c r="F112" s="29"/>
      <c r="G112" s="28"/>
      <c r="H112"/>
      <c r="J112" s="3"/>
    </row>
    <row r="113" spans="2:10" x14ac:dyDescent="0.35">
      <c r="B113" s="126" t="str">
        <f>IF(data_all[[#This Row],[Date]]="","",B112+1)</f>
        <v/>
      </c>
      <c r="C113" s="124" t="str">
        <f>IF(data_all[[#This Row],[Date]]="","",TEXT(D113,"dddd"))</f>
        <v/>
      </c>
      <c r="D113" s="121"/>
      <c r="E113" s="29"/>
      <c r="F113" s="29"/>
      <c r="G113" s="28"/>
      <c r="H113"/>
      <c r="J113" s="3"/>
    </row>
    <row r="114" spans="2:10" x14ac:dyDescent="0.35">
      <c r="B114" s="126" t="str">
        <f>IF(data_all[[#This Row],[Date]]="","",B113+1)</f>
        <v/>
      </c>
      <c r="C114" s="124" t="str">
        <f>IF(data_all[[#This Row],[Date]]="","",TEXT(D114,"dddd"))</f>
        <v/>
      </c>
      <c r="D114" s="121"/>
      <c r="E114" s="29"/>
      <c r="F114" s="29"/>
      <c r="G114" s="28"/>
      <c r="H114"/>
      <c r="J114" s="3"/>
    </row>
    <row r="115" spans="2:10" x14ac:dyDescent="0.35">
      <c r="B115" s="126" t="str">
        <f>IF(data_all[[#This Row],[Date]]="","",B114+1)</f>
        <v/>
      </c>
      <c r="C115" s="124" t="str">
        <f>IF(data_all[[#This Row],[Date]]="","",TEXT(D115,"dddd"))</f>
        <v/>
      </c>
      <c r="D115" s="121"/>
      <c r="E115" s="29"/>
      <c r="F115" s="29"/>
      <c r="G115" s="28"/>
      <c r="H115"/>
      <c r="J115" s="3"/>
    </row>
    <row r="116" spans="2:10" x14ac:dyDescent="0.35">
      <c r="B116" s="126" t="str">
        <f>IF(data_all[[#This Row],[Date]]="","",B115+1)</f>
        <v/>
      </c>
      <c r="C116" s="124" t="str">
        <f>IF(data_all[[#This Row],[Date]]="","",TEXT(D116,"dddd"))</f>
        <v/>
      </c>
      <c r="D116" s="121"/>
      <c r="E116" s="29"/>
      <c r="F116" s="29"/>
      <c r="G116" s="28"/>
      <c r="H116"/>
      <c r="J116" s="3"/>
    </row>
    <row r="117" spans="2:10" x14ac:dyDescent="0.35">
      <c r="B117" s="126" t="str">
        <f>IF(data_all[[#This Row],[Date]]="","",B116+1)</f>
        <v/>
      </c>
      <c r="C117" s="124" t="str">
        <f>IF(data_all[[#This Row],[Date]]="","",TEXT(D117,"dddd"))</f>
        <v/>
      </c>
      <c r="D117" s="121"/>
      <c r="E117" s="29"/>
      <c r="F117" s="29"/>
      <c r="G117" s="28"/>
      <c r="H117"/>
      <c r="J117" s="3"/>
    </row>
    <row r="118" spans="2:10" x14ac:dyDescent="0.35">
      <c r="B118" s="126" t="str">
        <f>IF(data_all[[#This Row],[Date]]="","",B117+1)</f>
        <v/>
      </c>
      <c r="C118" s="124" t="str">
        <f>IF(data_all[[#This Row],[Date]]="","",TEXT(D118,"dddd"))</f>
        <v/>
      </c>
      <c r="D118" s="121"/>
      <c r="E118" s="29"/>
      <c r="F118" s="29"/>
      <c r="G118" s="28"/>
      <c r="H118"/>
      <c r="J118" s="3"/>
    </row>
    <row r="119" spans="2:10" x14ac:dyDescent="0.35">
      <c r="B119" s="126" t="str">
        <f>IF(data_all[[#This Row],[Date]]="","",B118+1)</f>
        <v/>
      </c>
      <c r="C119" s="124" t="str">
        <f>IF(data_all[[#This Row],[Date]]="","",TEXT(D119,"dddd"))</f>
        <v/>
      </c>
      <c r="D119" s="121"/>
      <c r="E119" s="29"/>
      <c r="F119" s="29"/>
      <c r="G119" s="28"/>
      <c r="H119"/>
      <c r="J119" s="3"/>
    </row>
    <row r="120" spans="2:10" x14ac:dyDescent="0.35">
      <c r="B120" s="126" t="str">
        <f>IF(data_all[[#This Row],[Date]]="","",B119+1)</f>
        <v/>
      </c>
      <c r="C120" s="124" t="str">
        <f>IF(data_all[[#This Row],[Date]]="","",TEXT(D120,"dddd"))</f>
        <v/>
      </c>
      <c r="D120" s="121"/>
      <c r="E120" s="29"/>
      <c r="F120" s="29"/>
      <c r="G120" s="28"/>
      <c r="H120"/>
      <c r="J120" s="3"/>
    </row>
    <row r="121" spans="2:10" x14ac:dyDescent="0.35">
      <c r="B121" s="126" t="str">
        <f>IF(data_all[[#This Row],[Date]]="","",B120+1)</f>
        <v/>
      </c>
      <c r="C121" s="124" t="str">
        <f>IF(data_all[[#This Row],[Date]]="","",TEXT(D121,"dddd"))</f>
        <v/>
      </c>
      <c r="D121" s="121"/>
      <c r="E121" s="29"/>
      <c r="F121" s="29"/>
      <c r="G121" s="28"/>
      <c r="H121"/>
      <c r="J121" s="3"/>
    </row>
    <row r="122" spans="2:10" x14ac:dyDescent="0.35">
      <c r="B122" s="126" t="str">
        <f>IF(data_all[[#This Row],[Date]]="","",B121+1)</f>
        <v/>
      </c>
      <c r="C122" s="124" t="str">
        <f>IF(data_all[[#This Row],[Date]]="","",TEXT(D122,"dddd"))</f>
        <v/>
      </c>
      <c r="D122" s="121"/>
      <c r="E122" s="29"/>
      <c r="F122" s="29"/>
      <c r="G122" s="28"/>
      <c r="H122"/>
      <c r="J122" s="3"/>
    </row>
    <row r="123" spans="2:10" x14ac:dyDescent="0.35">
      <c r="B123" s="126" t="str">
        <f>IF(data_all[[#This Row],[Date]]="","",B122+1)</f>
        <v/>
      </c>
      <c r="C123" s="124" t="str">
        <f>IF(data_all[[#This Row],[Date]]="","",TEXT(D123,"dddd"))</f>
        <v/>
      </c>
      <c r="D123" s="121"/>
      <c r="E123" s="29"/>
      <c r="F123" s="29"/>
      <c r="G123" s="28"/>
      <c r="H123"/>
      <c r="J123" s="3"/>
    </row>
    <row r="124" spans="2:10" x14ac:dyDescent="0.35">
      <c r="B124" s="126" t="str">
        <f>IF(data_all[[#This Row],[Date]]="","",B123+1)</f>
        <v/>
      </c>
      <c r="C124" s="124" t="str">
        <f>IF(data_all[[#This Row],[Date]]="","",TEXT(D124,"dddd"))</f>
        <v/>
      </c>
      <c r="D124" s="121"/>
      <c r="E124" s="29"/>
      <c r="F124" s="29"/>
      <c r="G124" s="28"/>
      <c r="H124"/>
      <c r="J124" s="3"/>
    </row>
    <row r="125" spans="2:10" x14ac:dyDescent="0.35">
      <c r="B125" s="126" t="str">
        <f>IF(data_all[[#This Row],[Date]]="","",B124+1)</f>
        <v/>
      </c>
      <c r="C125" s="124" t="str">
        <f>IF(data_all[[#This Row],[Date]]="","",TEXT(D125,"dddd"))</f>
        <v/>
      </c>
      <c r="D125" s="121"/>
      <c r="E125" s="29"/>
      <c r="F125" s="29"/>
      <c r="G125" s="28"/>
      <c r="H125"/>
      <c r="J125" s="3"/>
    </row>
    <row r="126" spans="2:10" x14ac:dyDescent="0.35">
      <c r="B126" s="126" t="str">
        <f>IF(data_all[[#This Row],[Date]]="","",B125+1)</f>
        <v/>
      </c>
      <c r="C126" s="124" t="str">
        <f>IF(data_all[[#This Row],[Date]]="","",TEXT(D126,"dddd"))</f>
        <v/>
      </c>
      <c r="D126" s="121"/>
      <c r="E126" s="29"/>
      <c r="F126" s="29"/>
      <c r="G126" s="28"/>
      <c r="H126"/>
      <c r="J126" s="3"/>
    </row>
    <row r="127" spans="2:10" x14ac:dyDescent="0.35">
      <c r="B127" s="126" t="str">
        <f>IF(data_all[[#This Row],[Date]]="","",B126+1)</f>
        <v/>
      </c>
      <c r="C127" s="124" t="str">
        <f>IF(data_all[[#This Row],[Date]]="","",TEXT(D127,"dddd"))</f>
        <v/>
      </c>
      <c r="D127" s="121"/>
      <c r="E127" s="29"/>
      <c r="F127" s="29"/>
      <c r="G127" s="28"/>
      <c r="H127"/>
      <c r="J127" s="3"/>
    </row>
    <row r="128" spans="2:10" x14ac:dyDescent="0.35">
      <c r="B128" s="126" t="str">
        <f>IF(data_all[[#This Row],[Date]]="","",B127+1)</f>
        <v/>
      </c>
      <c r="C128" s="124" t="str">
        <f>IF(data_all[[#This Row],[Date]]="","",TEXT(D128,"dddd"))</f>
        <v/>
      </c>
      <c r="D128" s="121"/>
      <c r="E128" s="29"/>
      <c r="F128" s="29"/>
      <c r="G128" s="28"/>
      <c r="H128"/>
      <c r="J128" s="3"/>
    </row>
    <row r="129" spans="2:10" x14ac:dyDescent="0.35">
      <c r="B129" s="126" t="str">
        <f>IF(data_all[[#This Row],[Date]]="","",B128+1)</f>
        <v/>
      </c>
      <c r="C129" s="124" t="str">
        <f>IF(data_all[[#This Row],[Date]]="","",TEXT(D129,"dddd"))</f>
        <v/>
      </c>
      <c r="D129" s="121"/>
      <c r="E129" s="29"/>
      <c r="F129" s="29"/>
      <c r="G129" s="28"/>
      <c r="H129"/>
      <c r="J129" s="3"/>
    </row>
    <row r="130" spans="2:10" x14ac:dyDescent="0.35">
      <c r="B130" s="126" t="str">
        <f>IF(data_all[[#This Row],[Date]]="","",B129+1)</f>
        <v/>
      </c>
      <c r="C130" s="124" t="str">
        <f>IF(data_all[[#This Row],[Date]]="","",TEXT(D130,"dddd"))</f>
        <v/>
      </c>
      <c r="D130" s="121"/>
      <c r="E130" s="29"/>
      <c r="F130" s="29"/>
      <c r="G130" s="28"/>
      <c r="H130"/>
      <c r="J130" s="3"/>
    </row>
    <row r="131" spans="2:10" x14ac:dyDescent="0.35">
      <c r="B131" s="126" t="str">
        <f>IF(data_all[[#This Row],[Date]]="","",B130+1)</f>
        <v/>
      </c>
      <c r="C131" s="124" t="str">
        <f>IF(data_all[[#This Row],[Date]]="","",TEXT(D131,"dddd"))</f>
        <v/>
      </c>
      <c r="D131" s="121"/>
      <c r="E131" s="29"/>
      <c r="F131" s="29"/>
      <c r="G131" s="28"/>
      <c r="H131"/>
      <c r="J131" s="3"/>
    </row>
    <row r="132" spans="2:10" x14ac:dyDescent="0.35">
      <c r="B132" s="126" t="str">
        <f>IF(data_all[[#This Row],[Date]]="","",B131+1)</f>
        <v/>
      </c>
      <c r="C132" s="124" t="str">
        <f>IF(data_all[[#This Row],[Date]]="","",TEXT(D132,"dddd"))</f>
        <v/>
      </c>
      <c r="D132" s="121"/>
      <c r="E132" s="29"/>
      <c r="F132" s="29"/>
      <c r="G132" s="28"/>
      <c r="H132"/>
      <c r="J132" s="3"/>
    </row>
    <row r="133" spans="2:10" x14ac:dyDescent="0.35">
      <c r="B133" s="126" t="str">
        <f>IF(data_all[[#This Row],[Date]]="","",B132+1)</f>
        <v/>
      </c>
      <c r="C133" s="124" t="str">
        <f>IF(data_all[[#This Row],[Date]]="","",TEXT(D133,"dddd"))</f>
        <v/>
      </c>
      <c r="D133" s="121"/>
      <c r="E133" s="29"/>
      <c r="F133" s="29"/>
      <c r="G133" s="28"/>
      <c r="H133"/>
      <c r="J133" s="3"/>
    </row>
    <row r="134" spans="2:10" x14ac:dyDescent="0.35">
      <c r="B134" s="126" t="str">
        <f>IF(data_all[[#This Row],[Date]]="","",B133+1)</f>
        <v/>
      </c>
      <c r="C134" s="124" t="str">
        <f>IF(data_all[[#This Row],[Date]]="","",TEXT(D134,"dddd"))</f>
        <v/>
      </c>
      <c r="D134" s="121"/>
      <c r="E134" s="29"/>
      <c r="F134" s="29"/>
      <c r="G134" s="28"/>
      <c r="H134"/>
      <c r="J134" s="3"/>
    </row>
    <row r="135" spans="2:10" x14ac:dyDescent="0.35">
      <c r="B135" s="126" t="str">
        <f>IF(data_all[[#This Row],[Date]]="","",B134+1)</f>
        <v/>
      </c>
      <c r="C135" s="124" t="str">
        <f>IF(data_all[[#This Row],[Date]]="","",TEXT(D135,"dddd"))</f>
        <v/>
      </c>
      <c r="D135" s="121"/>
      <c r="E135" s="29"/>
      <c r="F135" s="29"/>
      <c r="G135" s="28"/>
      <c r="H135"/>
      <c r="J135" s="3"/>
    </row>
    <row r="136" spans="2:10" x14ac:dyDescent="0.35">
      <c r="B136" s="126" t="str">
        <f>IF(data_all[[#This Row],[Date]]="","",B135+1)</f>
        <v/>
      </c>
      <c r="C136" s="124" t="str">
        <f>IF(data_all[[#This Row],[Date]]="","",TEXT(D136,"dddd"))</f>
        <v/>
      </c>
      <c r="D136" s="121"/>
      <c r="E136" s="29"/>
      <c r="F136" s="29"/>
      <c r="G136" s="28"/>
      <c r="H136"/>
      <c r="J136" s="3"/>
    </row>
    <row r="137" spans="2:10" x14ac:dyDescent="0.35">
      <c r="B137" s="126" t="str">
        <f>IF(data_all[[#This Row],[Date]]="","",B136+1)</f>
        <v/>
      </c>
      <c r="C137" s="124" t="str">
        <f>IF(data_all[[#This Row],[Date]]="","",TEXT(D137,"dddd"))</f>
        <v/>
      </c>
      <c r="D137" s="121"/>
      <c r="E137" s="29"/>
      <c r="F137" s="29"/>
      <c r="G137" s="28"/>
      <c r="H137"/>
      <c r="J137" s="3"/>
    </row>
    <row r="138" spans="2:10" x14ac:dyDescent="0.35">
      <c r="B138" s="126" t="str">
        <f>IF(data_all[[#This Row],[Date]]="","",B137+1)</f>
        <v/>
      </c>
      <c r="C138" s="124" t="str">
        <f>IF(data_all[[#This Row],[Date]]="","",TEXT(D138,"dddd"))</f>
        <v/>
      </c>
      <c r="D138" s="121"/>
      <c r="E138" s="29"/>
      <c r="F138" s="29"/>
      <c r="G138" s="28"/>
      <c r="H138"/>
      <c r="J138" s="3"/>
    </row>
    <row r="139" spans="2:10" x14ac:dyDescent="0.35">
      <c r="B139" s="126" t="str">
        <f>IF(data_all[[#This Row],[Date]]="","",B138+1)</f>
        <v/>
      </c>
      <c r="C139" s="124" t="str">
        <f>IF(data_all[[#This Row],[Date]]="","",TEXT(D139,"dddd"))</f>
        <v/>
      </c>
      <c r="D139" s="121"/>
      <c r="E139" s="29"/>
      <c r="F139" s="29"/>
      <c r="G139" s="28"/>
      <c r="H139"/>
      <c r="J139" s="3"/>
    </row>
    <row r="140" spans="2:10" x14ac:dyDescent="0.35">
      <c r="B140" s="126" t="str">
        <f>IF(data_all[[#This Row],[Date]]="","",B139+1)</f>
        <v/>
      </c>
      <c r="C140" s="124" t="str">
        <f>IF(data_all[[#This Row],[Date]]="","",TEXT(D140,"dddd"))</f>
        <v/>
      </c>
      <c r="D140" s="121"/>
      <c r="E140" s="29"/>
      <c r="F140" s="29"/>
      <c r="G140" s="28"/>
      <c r="H140"/>
      <c r="J140" s="3"/>
    </row>
    <row r="141" spans="2:10" x14ac:dyDescent="0.35">
      <c r="B141" s="126" t="str">
        <f>IF(data_all[[#This Row],[Date]]="","",B140+1)</f>
        <v/>
      </c>
      <c r="C141" s="124" t="str">
        <f>IF(data_all[[#This Row],[Date]]="","",TEXT(D141,"dddd"))</f>
        <v/>
      </c>
      <c r="D141" s="121"/>
      <c r="E141" s="29"/>
      <c r="F141" s="29"/>
      <c r="G141" s="28"/>
      <c r="H141"/>
      <c r="J141" s="3"/>
    </row>
    <row r="142" spans="2:10" x14ac:dyDescent="0.35">
      <c r="B142" s="126" t="str">
        <f>IF(data_all[[#This Row],[Date]]="","",B141+1)</f>
        <v/>
      </c>
      <c r="C142" s="124" t="str">
        <f>IF(data_all[[#This Row],[Date]]="","",TEXT(D142,"dddd"))</f>
        <v/>
      </c>
      <c r="D142" s="121"/>
      <c r="E142" s="29"/>
      <c r="F142" s="29"/>
      <c r="G142" s="28"/>
      <c r="H142"/>
      <c r="J142" s="3"/>
    </row>
    <row r="143" spans="2:10" x14ac:dyDescent="0.35">
      <c r="B143" s="126" t="str">
        <f>IF(data_all[[#This Row],[Date]]="","",B142+1)</f>
        <v/>
      </c>
      <c r="C143" s="124" t="str">
        <f>IF(data_all[[#This Row],[Date]]="","",TEXT(D143,"dddd"))</f>
        <v/>
      </c>
      <c r="D143" s="121"/>
      <c r="E143" s="29"/>
      <c r="F143" s="29"/>
      <c r="G143" s="28"/>
      <c r="H143"/>
      <c r="J143" s="3"/>
    </row>
    <row r="144" spans="2:10" x14ac:dyDescent="0.35">
      <c r="B144" s="126" t="str">
        <f>IF(data_all[[#This Row],[Date]]="","",B143+1)</f>
        <v/>
      </c>
      <c r="C144" s="124" t="str">
        <f>IF(data_all[[#This Row],[Date]]="","",TEXT(D144,"dddd"))</f>
        <v/>
      </c>
      <c r="D144" s="121"/>
      <c r="E144" s="29"/>
      <c r="F144" s="29"/>
      <c r="G144" s="28"/>
      <c r="H144"/>
      <c r="J144" s="3"/>
    </row>
    <row r="145" spans="2:10" x14ac:dyDescent="0.35">
      <c r="B145" s="126" t="str">
        <f>IF(data_all[[#This Row],[Date]]="","",B144+1)</f>
        <v/>
      </c>
      <c r="C145" s="124" t="str">
        <f>IF(data_all[[#This Row],[Date]]="","",TEXT(D145,"dddd"))</f>
        <v/>
      </c>
      <c r="D145" s="121"/>
      <c r="E145" s="29"/>
      <c r="F145" s="29"/>
      <c r="G145" s="28"/>
      <c r="H145"/>
      <c r="J145" s="3"/>
    </row>
    <row r="146" spans="2:10" x14ac:dyDescent="0.35">
      <c r="B146" s="126" t="str">
        <f>IF(data_all[[#This Row],[Date]]="","",B145+1)</f>
        <v/>
      </c>
      <c r="C146" s="124" t="str">
        <f>IF(data_all[[#This Row],[Date]]="","",TEXT(D146,"dddd"))</f>
        <v/>
      </c>
      <c r="D146" s="121"/>
      <c r="E146" s="29"/>
      <c r="F146" s="29"/>
      <c r="G146" s="28"/>
      <c r="H146"/>
      <c r="J146" s="3"/>
    </row>
    <row r="147" spans="2:10" x14ac:dyDescent="0.35">
      <c r="B147" s="126" t="str">
        <f>IF(data_all[[#This Row],[Date]]="","",B146+1)</f>
        <v/>
      </c>
      <c r="C147" s="124" t="str">
        <f>IF(data_all[[#This Row],[Date]]="","",TEXT(D147,"dddd"))</f>
        <v/>
      </c>
      <c r="D147" s="121"/>
      <c r="E147" s="29"/>
      <c r="F147" s="29"/>
      <c r="G147" s="28"/>
      <c r="H147"/>
      <c r="J147" s="3"/>
    </row>
    <row r="148" spans="2:10" x14ac:dyDescent="0.35">
      <c r="B148" s="126" t="str">
        <f>IF(data_all[[#This Row],[Date]]="","",B147+1)</f>
        <v/>
      </c>
      <c r="C148" s="124" t="str">
        <f>IF(data_all[[#This Row],[Date]]="","",TEXT(D148,"dddd"))</f>
        <v/>
      </c>
      <c r="D148" s="121"/>
      <c r="E148" s="29"/>
      <c r="F148" s="29"/>
      <c r="G148" s="28"/>
      <c r="H148"/>
      <c r="J148" s="3"/>
    </row>
    <row r="149" spans="2:10" x14ac:dyDescent="0.35">
      <c r="B149" s="126" t="str">
        <f>IF(data_all[[#This Row],[Date]]="","",B148+1)</f>
        <v/>
      </c>
      <c r="C149" s="124" t="str">
        <f>IF(data_all[[#This Row],[Date]]="","",TEXT(D149,"dddd"))</f>
        <v/>
      </c>
      <c r="D149" s="121"/>
      <c r="E149" s="29"/>
      <c r="F149" s="29"/>
      <c r="G149" s="28"/>
      <c r="H149"/>
      <c r="J149" s="3"/>
    </row>
    <row r="150" spans="2:10" x14ac:dyDescent="0.35">
      <c r="B150" s="126" t="str">
        <f>IF(data_all[[#This Row],[Date]]="","",B149+1)</f>
        <v/>
      </c>
      <c r="C150" s="124" t="str">
        <f>IF(data_all[[#This Row],[Date]]="","",TEXT(D150,"dddd"))</f>
        <v/>
      </c>
      <c r="D150" s="121"/>
      <c r="E150" s="29"/>
      <c r="F150" s="29"/>
      <c r="G150" s="28"/>
      <c r="H150"/>
      <c r="J150" s="3"/>
    </row>
    <row r="151" spans="2:10" x14ac:dyDescent="0.35">
      <c r="B151" s="126" t="str">
        <f>IF(data_all[[#This Row],[Date]]="","",B150+1)</f>
        <v/>
      </c>
      <c r="C151" s="124" t="str">
        <f>IF(data_all[[#This Row],[Date]]="","",TEXT(D151,"dddd"))</f>
        <v/>
      </c>
      <c r="D151" s="121"/>
      <c r="E151" s="29"/>
      <c r="F151" s="29"/>
      <c r="G151" s="28"/>
      <c r="H151"/>
      <c r="J151" s="3"/>
    </row>
    <row r="152" spans="2:10" x14ac:dyDescent="0.35">
      <c r="B152" s="126" t="str">
        <f>IF(data_all[[#This Row],[Date]]="","",B151+1)</f>
        <v/>
      </c>
      <c r="C152" s="124" t="str">
        <f>IF(data_all[[#This Row],[Date]]="","",TEXT(D152,"dddd"))</f>
        <v/>
      </c>
      <c r="D152" s="121"/>
      <c r="E152" s="29"/>
      <c r="F152" s="29"/>
      <c r="G152" s="28"/>
      <c r="H152"/>
      <c r="J152" s="3"/>
    </row>
    <row r="153" spans="2:10" x14ac:dyDescent="0.35">
      <c r="B153" s="126" t="str">
        <f>IF(data_all[[#This Row],[Date]]="","",B152+1)</f>
        <v/>
      </c>
      <c r="C153" s="124" t="str">
        <f>IF(data_all[[#This Row],[Date]]="","",TEXT(D153,"dddd"))</f>
        <v/>
      </c>
      <c r="D153" s="121"/>
      <c r="E153" s="29"/>
      <c r="F153" s="29"/>
      <c r="G153" s="28"/>
      <c r="H153"/>
      <c r="J153" s="3"/>
    </row>
    <row r="154" spans="2:10" x14ac:dyDescent="0.35">
      <c r="B154" s="126" t="str">
        <f>IF(data_all[[#This Row],[Date]]="","",B153+1)</f>
        <v/>
      </c>
      <c r="C154" s="124" t="str">
        <f>IF(data_all[[#This Row],[Date]]="","",TEXT(D154,"dddd"))</f>
        <v/>
      </c>
      <c r="D154" s="121"/>
      <c r="E154" s="29"/>
      <c r="F154" s="29"/>
      <c r="G154" s="28"/>
      <c r="H154"/>
      <c r="J154" s="3"/>
    </row>
    <row r="155" spans="2:10" x14ac:dyDescent="0.35">
      <c r="B155" s="126" t="str">
        <f>IF(data_all[[#This Row],[Date]]="","",B154+1)</f>
        <v/>
      </c>
      <c r="C155" s="124" t="str">
        <f>IF(data_all[[#This Row],[Date]]="","",TEXT(D155,"dddd"))</f>
        <v/>
      </c>
      <c r="D155" s="121"/>
      <c r="E155" s="29"/>
      <c r="F155" s="29"/>
      <c r="G155" s="28"/>
      <c r="H155"/>
      <c r="J155" s="3"/>
    </row>
    <row r="156" spans="2:10" x14ac:dyDescent="0.35">
      <c r="B156" s="126" t="str">
        <f>IF(data_all[[#This Row],[Date]]="","",B155+1)</f>
        <v/>
      </c>
      <c r="C156" s="124" t="str">
        <f>IF(data_all[[#This Row],[Date]]="","",TEXT(D156,"dddd"))</f>
        <v/>
      </c>
      <c r="D156" s="121"/>
      <c r="E156" s="29"/>
      <c r="F156" s="29"/>
      <c r="G156" s="28"/>
      <c r="H156"/>
      <c r="J156" s="3"/>
    </row>
    <row r="157" spans="2:10" x14ac:dyDescent="0.35">
      <c r="B157" s="126" t="str">
        <f>IF(data_all[[#This Row],[Date]]="","",B156+1)</f>
        <v/>
      </c>
      <c r="C157" s="124" t="str">
        <f>IF(data_all[[#This Row],[Date]]="","",TEXT(D157,"dddd"))</f>
        <v/>
      </c>
      <c r="D157" s="121"/>
      <c r="E157" s="29"/>
      <c r="F157" s="29"/>
      <c r="G157" s="28"/>
      <c r="H157"/>
      <c r="J157" s="3"/>
    </row>
    <row r="158" spans="2:10" x14ac:dyDescent="0.35">
      <c r="B158" s="126" t="str">
        <f>IF(data_all[[#This Row],[Date]]="","",B157+1)</f>
        <v/>
      </c>
      <c r="C158" s="124" t="str">
        <f>IF(data_all[[#This Row],[Date]]="","",TEXT(D158,"dddd"))</f>
        <v/>
      </c>
      <c r="D158" s="121"/>
      <c r="E158" s="29"/>
      <c r="F158" s="29"/>
      <c r="G158" s="28"/>
      <c r="H158"/>
      <c r="J158" s="3"/>
    </row>
    <row r="159" spans="2:10" x14ac:dyDescent="0.35">
      <c r="B159" s="126" t="str">
        <f>IF(data_all[[#This Row],[Date]]="","",B158+1)</f>
        <v/>
      </c>
      <c r="C159" s="124" t="str">
        <f>IF(data_all[[#This Row],[Date]]="","",TEXT(D159,"dddd"))</f>
        <v/>
      </c>
      <c r="D159" s="121"/>
      <c r="E159" s="29"/>
      <c r="F159" s="29"/>
      <c r="G159" s="28"/>
      <c r="H159"/>
      <c r="J159" s="3"/>
    </row>
    <row r="160" spans="2:10" x14ac:dyDescent="0.35">
      <c r="B160" s="126" t="str">
        <f>IF(data_all[[#This Row],[Date]]="","",B159+1)</f>
        <v/>
      </c>
      <c r="C160" s="124" t="str">
        <f>IF(data_all[[#This Row],[Date]]="","",TEXT(D160,"dddd"))</f>
        <v/>
      </c>
      <c r="D160" s="121"/>
      <c r="E160" s="29"/>
      <c r="F160" s="29"/>
      <c r="G160" s="28"/>
      <c r="H160"/>
      <c r="J160" s="3"/>
    </row>
    <row r="161" spans="2:10" x14ac:dyDescent="0.35">
      <c r="B161" s="126" t="str">
        <f>IF(data_all[[#This Row],[Date]]="","",B160+1)</f>
        <v/>
      </c>
      <c r="C161" s="124" t="str">
        <f>IF(data_all[[#This Row],[Date]]="","",TEXT(D161,"dddd"))</f>
        <v/>
      </c>
      <c r="D161" s="121"/>
      <c r="E161" s="29"/>
      <c r="F161" s="29"/>
      <c r="G161" s="28"/>
      <c r="H161"/>
      <c r="J161" s="3"/>
    </row>
    <row r="162" spans="2:10" x14ac:dyDescent="0.35">
      <c r="B162" s="126" t="str">
        <f>IF(data_all[[#This Row],[Date]]="","",B161+1)</f>
        <v/>
      </c>
      <c r="C162" s="124" t="str">
        <f>IF(data_all[[#This Row],[Date]]="","",TEXT(D162,"dddd"))</f>
        <v/>
      </c>
      <c r="D162" s="121"/>
      <c r="E162" s="29"/>
      <c r="F162" s="29"/>
      <c r="G162" s="28"/>
      <c r="H162"/>
      <c r="J162" s="3"/>
    </row>
    <row r="163" spans="2:10" x14ac:dyDescent="0.35">
      <c r="B163" s="126" t="str">
        <f>IF(data_all[[#This Row],[Date]]="","",B162+1)</f>
        <v/>
      </c>
      <c r="C163" s="124" t="str">
        <f>IF(data_all[[#This Row],[Date]]="","",TEXT(D163,"dddd"))</f>
        <v/>
      </c>
      <c r="D163" s="121"/>
      <c r="E163" s="29"/>
      <c r="F163" s="29"/>
      <c r="G163" s="28"/>
      <c r="H163"/>
      <c r="J163" s="3"/>
    </row>
    <row r="164" spans="2:10" x14ac:dyDescent="0.35">
      <c r="B164" s="126" t="str">
        <f>IF(data_all[[#This Row],[Date]]="","",B163+1)</f>
        <v/>
      </c>
      <c r="C164" s="124" t="str">
        <f>IF(data_all[[#This Row],[Date]]="","",TEXT(D164,"dddd"))</f>
        <v/>
      </c>
      <c r="D164" s="121"/>
      <c r="E164" s="29"/>
      <c r="F164" s="29"/>
      <c r="G164" s="28"/>
      <c r="H164"/>
      <c r="J164" s="3"/>
    </row>
    <row r="165" spans="2:10" x14ac:dyDescent="0.35">
      <c r="B165" s="126" t="str">
        <f>IF(data_all[[#This Row],[Date]]="","",B164+1)</f>
        <v/>
      </c>
      <c r="C165" s="124" t="str">
        <f>IF(data_all[[#This Row],[Date]]="","",TEXT(D165,"dddd"))</f>
        <v/>
      </c>
      <c r="D165" s="121"/>
      <c r="E165" s="29"/>
      <c r="F165" s="29"/>
      <c r="G165" s="28"/>
      <c r="H165"/>
      <c r="J165" s="3"/>
    </row>
    <row r="166" spans="2:10" x14ac:dyDescent="0.35">
      <c r="B166" s="126" t="str">
        <f>IF(data_all[[#This Row],[Date]]="","",B165+1)</f>
        <v/>
      </c>
      <c r="C166" s="124" t="str">
        <f>IF(data_all[[#This Row],[Date]]="","",TEXT(D166,"dddd"))</f>
        <v/>
      </c>
      <c r="D166" s="121"/>
      <c r="E166" s="29"/>
      <c r="F166" s="29"/>
      <c r="G166" s="28"/>
      <c r="H166"/>
      <c r="J166" s="3"/>
    </row>
    <row r="167" spans="2:10" x14ac:dyDescent="0.35">
      <c r="B167" s="126" t="str">
        <f>IF(data_all[[#This Row],[Date]]="","",B166+1)</f>
        <v/>
      </c>
      <c r="C167" s="124" t="str">
        <f>IF(data_all[[#This Row],[Date]]="","",TEXT(D167,"dddd"))</f>
        <v/>
      </c>
      <c r="D167" s="121"/>
      <c r="E167" s="29"/>
      <c r="F167" s="29"/>
      <c r="G167" s="28"/>
      <c r="H167"/>
      <c r="J167" s="3"/>
    </row>
    <row r="168" spans="2:10" x14ac:dyDescent="0.35">
      <c r="B168" s="126" t="str">
        <f>IF(data_all[[#This Row],[Date]]="","",B167+1)</f>
        <v/>
      </c>
      <c r="C168" s="124" t="str">
        <f>IF(data_all[[#This Row],[Date]]="","",TEXT(D168,"dddd"))</f>
        <v/>
      </c>
      <c r="D168" s="121"/>
      <c r="E168" s="29"/>
      <c r="F168" s="29"/>
      <c r="G168" s="28"/>
      <c r="H168"/>
      <c r="J168" s="3"/>
    </row>
    <row r="169" spans="2:10" x14ac:dyDescent="0.35">
      <c r="B169" s="126" t="str">
        <f>IF(data_all[[#This Row],[Date]]="","",B168+1)</f>
        <v/>
      </c>
      <c r="C169" s="124" t="str">
        <f>IF(data_all[[#This Row],[Date]]="","",TEXT(D169,"dddd"))</f>
        <v/>
      </c>
      <c r="D169" s="121"/>
      <c r="E169" s="29"/>
      <c r="F169" s="29"/>
      <c r="G169" s="28"/>
      <c r="H169"/>
      <c r="J169" s="3"/>
    </row>
    <row r="170" spans="2:10" x14ac:dyDescent="0.35">
      <c r="B170" s="126" t="str">
        <f>IF(data_all[[#This Row],[Date]]="","",B169+1)</f>
        <v/>
      </c>
      <c r="C170" s="124" t="str">
        <f>IF(data_all[[#This Row],[Date]]="","",TEXT(D170,"dddd"))</f>
        <v/>
      </c>
      <c r="D170" s="121"/>
      <c r="E170" s="29"/>
      <c r="F170" s="29"/>
      <c r="G170" s="28"/>
      <c r="H170"/>
      <c r="J170" s="3"/>
    </row>
    <row r="171" spans="2:10" x14ac:dyDescent="0.35">
      <c r="B171" s="126" t="str">
        <f>IF(data_all[[#This Row],[Date]]="","",B170+1)</f>
        <v/>
      </c>
      <c r="C171" s="124" t="str">
        <f>IF(data_all[[#This Row],[Date]]="","",TEXT(D171,"dddd"))</f>
        <v/>
      </c>
      <c r="D171" s="121"/>
      <c r="E171" s="29"/>
      <c r="F171" s="29"/>
      <c r="G171" s="28"/>
      <c r="H171"/>
      <c r="J171" s="3"/>
    </row>
    <row r="172" spans="2:10" x14ac:dyDescent="0.35">
      <c r="B172" s="126" t="str">
        <f>IF(data_all[[#This Row],[Date]]="","",B171+1)</f>
        <v/>
      </c>
      <c r="C172" s="124" t="str">
        <f>IF(data_all[[#This Row],[Date]]="","",TEXT(D172,"dddd"))</f>
        <v/>
      </c>
      <c r="D172" s="121"/>
      <c r="E172" s="29"/>
      <c r="F172" s="29"/>
      <c r="G172" s="28"/>
      <c r="H172"/>
      <c r="J172" s="3"/>
    </row>
    <row r="173" spans="2:10" x14ac:dyDescent="0.35">
      <c r="B173" s="126" t="str">
        <f>IF(data_all[[#This Row],[Date]]="","",B172+1)</f>
        <v/>
      </c>
      <c r="C173" s="124" t="str">
        <f>IF(data_all[[#This Row],[Date]]="","",TEXT(D173,"dddd"))</f>
        <v/>
      </c>
      <c r="D173" s="121"/>
      <c r="E173" s="29"/>
      <c r="F173" s="29"/>
      <c r="G173" s="28"/>
      <c r="H173"/>
      <c r="J173" s="3"/>
    </row>
    <row r="174" spans="2:10" x14ac:dyDescent="0.35">
      <c r="B174" s="126" t="str">
        <f>IF(data_all[[#This Row],[Date]]="","",B173+1)</f>
        <v/>
      </c>
      <c r="C174" s="124" t="str">
        <f>IF(data_all[[#This Row],[Date]]="","",TEXT(D174,"dddd"))</f>
        <v/>
      </c>
      <c r="D174" s="121"/>
      <c r="E174" s="29"/>
      <c r="F174" s="29"/>
      <c r="G174" s="28"/>
      <c r="H174"/>
      <c r="J174" s="3"/>
    </row>
    <row r="175" spans="2:10" x14ac:dyDescent="0.35">
      <c r="B175" s="126" t="str">
        <f>IF(data_all[[#This Row],[Date]]="","",B174+1)</f>
        <v/>
      </c>
      <c r="C175" s="124" t="str">
        <f>IF(data_all[[#This Row],[Date]]="","",TEXT(D175,"dddd"))</f>
        <v/>
      </c>
      <c r="D175" s="121"/>
      <c r="E175" s="29"/>
      <c r="F175" s="29"/>
      <c r="G175" s="28"/>
      <c r="H175"/>
      <c r="J175" s="3"/>
    </row>
    <row r="176" spans="2:10" x14ac:dyDescent="0.35">
      <c r="B176" s="126" t="str">
        <f>IF(data_all[[#This Row],[Date]]="","",B175+1)</f>
        <v/>
      </c>
      <c r="C176" s="124" t="str">
        <f>IF(data_all[[#This Row],[Date]]="","",TEXT(D176,"dddd"))</f>
        <v/>
      </c>
      <c r="D176" s="121"/>
      <c r="E176" s="29"/>
      <c r="F176" s="29"/>
      <c r="G176" s="28"/>
      <c r="H176"/>
      <c r="J176" s="3"/>
    </row>
    <row r="177" spans="2:10" x14ac:dyDescent="0.35">
      <c r="B177" s="126" t="str">
        <f>IF(data_all[[#This Row],[Date]]="","",B176+1)</f>
        <v/>
      </c>
      <c r="C177" s="124" t="str">
        <f>IF(data_all[[#This Row],[Date]]="","",TEXT(D177,"dddd"))</f>
        <v/>
      </c>
      <c r="D177" s="121"/>
      <c r="E177" s="29"/>
      <c r="F177" s="29"/>
      <c r="G177" s="28"/>
      <c r="H177"/>
      <c r="J177" s="3"/>
    </row>
    <row r="178" spans="2:10" x14ac:dyDescent="0.35">
      <c r="B178" s="126" t="str">
        <f>IF(data_all[[#This Row],[Date]]="","",B177+1)</f>
        <v/>
      </c>
      <c r="C178" s="124" t="str">
        <f>IF(data_all[[#This Row],[Date]]="","",TEXT(D178,"dddd"))</f>
        <v/>
      </c>
      <c r="D178" s="121"/>
      <c r="E178" s="29"/>
      <c r="F178" s="29"/>
      <c r="G178" s="28"/>
      <c r="H178"/>
      <c r="J178" s="3"/>
    </row>
    <row r="179" spans="2:10" x14ac:dyDescent="0.35">
      <c r="B179" s="126" t="str">
        <f>IF(data_all[[#This Row],[Date]]="","",B178+1)</f>
        <v/>
      </c>
      <c r="C179" s="124" t="str">
        <f>IF(data_all[[#This Row],[Date]]="","",TEXT(D179,"dddd"))</f>
        <v/>
      </c>
      <c r="D179" s="121"/>
      <c r="E179" s="29"/>
      <c r="F179" s="29"/>
      <c r="G179" s="28"/>
      <c r="H179"/>
      <c r="J179" s="3"/>
    </row>
    <row r="180" spans="2:10" x14ac:dyDescent="0.35">
      <c r="B180" s="126" t="str">
        <f>IF(data_all[[#This Row],[Date]]="","",B179+1)</f>
        <v/>
      </c>
      <c r="C180" s="124" t="str">
        <f>IF(data_all[[#This Row],[Date]]="","",TEXT(D180,"dddd"))</f>
        <v/>
      </c>
      <c r="D180" s="121"/>
      <c r="E180" s="29"/>
      <c r="F180" s="29"/>
      <c r="G180" s="28"/>
      <c r="H180"/>
      <c r="J180" s="3"/>
    </row>
    <row r="181" spans="2:10" x14ac:dyDescent="0.35">
      <c r="B181" s="126" t="str">
        <f>IF(data_all[[#This Row],[Date]]="","",B180+1)</f>
        <v/>
      </c>
      <c r="C181" s="124" t="str">
        <f>IF(data_all[[#This Row],[Date]]="","",TEXT(D181,"dddd"))</f>
        <v/>
      </c>
      <c r="D181" s="121"/>
      <c r="E181" s="29"/>
      <c r="F181" s="29"/>
      <c r="G181" s="28"/>
      <c r="H181"/>
      <c r="J181" s="3"/>
    </row>
    <row r="182" spans="2:10" x14ac:dyDescent="0.35">
      <c r="B182" s="126" t="str">
        <f>IF(data_all[[#This Row],[Date]]="","",B181+1)</f>
        <v/>
      </c>
      <c r="C182" s="124" t="str">
        <f>IF(data_all[[#This Row],[Date]]="","",TEXT(D182,"dddd"))</f>
        <v/>
      </c>
      <c r="D182" s="121"/>
      <c r="E182" s="29"/>
      <c r="F182" s="29"/>
      <c r="G182" s="28"/>
      <c r="H182"/>
      <c r="J182" s="3"/>
    </row>
    <row r="183" spans="2:10" x14ac:dyDescent="0.35">
      <c r="B183" s="126" t="str">
        <f>IF(data_all[[#This Row],[Date]]="","",B182+1)</f>
        <v/>
      </c>
      <c r="C183" s="124" t="str">
        <f>IF(data_all[[#This Row],[Date]]="","",TEXT(D183,"dddd"))</f>
        <v/>
      </c>
      <c r="D183" s="121"/>
      <c r="E183" s="29"/>
      <c r="F183" s="29"/>
      <c r="G183" s="28"/>
      <c r="H183"/>
      <c r="J183" s="3"/>
    </row>
    <row r="184" spans="2:10" x14ac:dyDescent="0.35">
      <c r="B184" s="126" t="str">
        <f>IF(data_all[[#This Row],[Date]]="","",B183+1)</f>
        <v/>
      </c>
      <c r="C184" s="124" t="str">
        <f>IF(data_all[[#This Row],[Date]]="","",TEXT(D184,"dddd"))</f>
        <v/>
      </c>
      <c r="D184" s="121"/>
      <c r="E184" s="29"/>
      <c r="F184" s="29"/>
      <c r="G184" s="28"/>
      <c r="H184"/>
      <c r="J184" s="3"/>
    </row>
    <row r="185" spans="2:10" x14ac:dyDescent="0.35">
      <c r="B185" s="126" t="str">
        <f>IF(data_all[[#This Row],[Date]]="","",B184+1)</f>
        <v/>
      </c>
      <c r="C185" s="124" t="str">
        <f>IF(data_all[[#This Row],[Date]]="","",TEXT(D185,"dddd"))</f>
        <v/>
      </c>
      <c r="D185" s="121"/>
      <c r="E185" s="29"/>
      <c r="F185" s="29"/>
      <c r="G185" s="28"/>
      <c r="H185"/>
      <c r="J185" s="3"/>
    </row>
    <row r="186" spans="2:10" x14ac:dyDescent="0.35">
      <c r="B186" s="126" t="str">
        <f>IF(data_all[[#This Row],[Date]]="","",B185+1)</f>
        <v/>
      </c>
      <c r="C186" s="124" t="str">
        <f>IF(data_all[[#This Row],[Date]]="","",TEXT(D186,"dddd"))</f>
        <v/>
      </c>
      <c r="D186" s="121"/>
      <c r="E186" s="29"/>
      <c r="F186" s="29"/>
      <c r="G186" s="28"/>
      <c r="H186"/>
      <c r="J186" s="3"/>
    </row>
    <row r="187" spans="2:10" x14ac:dyDescent="0.35">
      <c r="B187" s="126" t="str">
        <f>IF(data_all[[#This Row],[Date]]="","",B186+1)</f>
        <v/>
      </c>
      <c r="C187" s="124" t="str">
        <f>IF(data_all[[#This Row],[Date]]="","",TEXT(D187,"dddd"))</f>
        <v/>
      </c>
      <c r="D187" s="121"/>
      <c r="E187" s="29"/>
      <c r="F187" s="29"/>
      <c r="G187" s="28"/>
      <c r="H187"/>
      <c r="J187" s="3"/>
    </row>
    <row r="188" spans="2:10" x14ac:dyDescent="0.35">
      <c r="B188" s="126" t="str">
        <f>IF(data_all[[#This Row],[Date]]="","",B187+1)</f>
        <v/>
      </c>
      <c r="C188" s="124" t="str">
        <f>IF(data_all[[#This Row],[Date]]="","",TEXT(D188,"dddd"))</f>
        <v/>
      </c>
      <c r="D188" s="121"/>
      <c r="E188" s="29"/>
      <c r="F188" s="29"/>
      <c r="G188" s="28"/>
      <c r="H188"/>
      <c r="J188" s="3"/>
    </row>
    <row r="189" spans="2:10" x14ac:dyDescent="0.35">
      <c r="B189" s="126" t="str">
        <f>IF(data_all[[#This Row],[Date]]="","",B188+1)</f>
        <v/>
      </c>
      <c r="C189" s="124" t="str">
        <f>IF(data_all[[#This Row],[Date]]="","",TEXT(D189,"dddd"))</f>
        <v/>
      </c>
      <c r="D189" s="121"/>
      <c r="E189" s="29"/>
      <c r="F189" s="29"/>
      <c r="G189" s="28"/>
      <c r="H189"/>
      <c r="J189" s="3"/>
    </row>
    <row r="190" spans="2:10" x14ac:dyDescent="0.35">
      <c r="B190" s="126" t="str">
        <f>IF(data_all[[#This Row],[Date]]="","",B189+1)</f>
        <v/>
      </c>
      <c r="C190" s="124" t="str">
        <f>IF(data_all[[#This Row],[Date]]="","",TEXT(D190,"dddd"))</f>
        <v/>
      </c>
      <c r="D190" s="121"/>
      <c r="E190" s="29"/>
      <c r="F190" s="29"/>
      <c r="G190" s="28"/>
      <c r="H190"/>
      <c r="J190" s="3"/>
    </row>
    <row r="191" spans="2:10" x14ac:dyDescent="0.35">
      <c r="B191" s="126" t="str">
        <f>IF(data_all[[#This Row],[Date]]="","",B190+1)</f>
        <v/>
      </c>
      <c r="C191" s="124" t="str">
        <f>IF(data_all[[#This Row],[Date]]="","",TEXT(D191,"dddd"))</f>
        <v/>
      </c>
      <c r="D191" s="121"/>
      <c r="E191" s="29"/>
      <c r="F191" s="29"/>
      <c r="G191" s="28"/>
      <c r="H191"/>
      <c r="J191" s="3"/>
    </row>
    <row r="192" spans="2:10" x14ac:dyDescent="0.35">
      <c r="B192" s="126" t="str">
        <f>IF(data_all[[#This Row],[Date]]="","",B191+1)</f>
        <v/>
      </c>
      <c r="C192" s="124" t="str">
        <f>IF(data_all[[#This Row],[Date]]="","",TEXT(D192,"dddd"))</f>
        <v/>
      </c>
      <c r="D192" s="121"/>
      <c r="E192" s="29"/>
      <c r="F192" s="29"/>
      <c r="G192" s="28"/>
      <c r="H192"/>
      <c r="J192" s="3"/>
    </row>
    <row r="193" spans="2:10" x14ac:dyDescent="0.35">
      <c r="B193" s="126" t="str">
        <f>IF(data_all[[#This Row],[Date]]="","",B192+1)</f>
        <v/>
      </c>
      <c r="C193" s="124" t="str">
        <f>IF(data_all[[#This Row],[Date]]="","",TEXT(D193,"dddd"))</f>
        <v/>
      </c>
      <c r="D193" s="121"/>
      <c r="E193" s="29"/>
      <c r="F193" s="29"/>
      <c r="G193" s="28"/>
      <c r="H193"/>
      <c r="J193" s="3"/>
    </row>
    <row r="194" spans="2:10" x14ac:dyDescent="0.35">
      <c r="B194" s="126" t="str">
        <f>IF(data_all[[#This Row],[Date]]="","",B193+1)</f>
        <v/>
      </c>
      <c r="C194" s="124" t="str">
        <f>IF(data_all[[#This Row],[Date]]="","",TEXT(D194,"dddd"))</f>
        <v/>
      </c>
      <c r="D194" s="121"/>
      <c r="E194" s="29"/>
      <c r="F194" s="29"/>
      <c r="G194" s="28"/>
      <c r="H194"/>
      <c r="J194" s="3"/>
    </row>
    <row r="195" spans="2:10" x14ac:dyDescent="0.35">
      <c r="B195" s="126" t="str">
        <f>IF(data_all[[#This Row],[Date]]="","",B194+1)</f>
        <v/>
      </c>
      <c r="C195" s="124" t="str">
        <f>IF(data_all[[#This Row],[Date]]="","",TEXT(D195,"dddd"))</f>
        <v/>
      </c>
      <c r="D195" s="121"/>
      <c r="E195" s="29"/>
      <c r="F195" s="29"/>
      <c r="G195" s="28"/>
      <c r="H195"/>
      <c r="J195" s="3"/>
    </row>
    <row r="196" spans="2:10" x14ac:dyDescent="0.35">
      <c r="B196" s="126" t="str">
        <f>IF(data_all[[#This Row],[Date]]="","",B195+1)</f>
        <v/>
      </c>
      <c r="C196" s="124" t="str">
        <f>IF(data_all[[#This Row],[Date]]="","",TEXT(D196,"dddd"))</f>
        <v/>
      </c>
      <c r="D196" s="121"/>
      <c r="E196" s="29"/>
      <c r="F196" s="29"/>
      <c r="G196" s="28"/>
      <c r="H196"/>
      <c r="J196" s="3"/>
    </row>
    <row r="197" spans="2:10" x14ac:dyDescent="0.35">
      <c r="B197" s="126" t="str">
        <f>IF(data_all[[#This Row],[Date]]="","",B196+1)</f>
        <v/>
      </c>
      <c r="C197" s="124" t="str">
        <f>IF(data_all[[#This Row],[Date]]="","",TEXT(D197,"dddd"))</f>
        <v/>
      </c>
      <c r="D197" s="121"/>
      <c r="E197" s="29"/>
      <c r="F197" s="29"/>
      <c r="G197" s="28"/>
      <c r="H197"/>
      <c r="J197" s="3"/>
    </row>
    <row r="198" spans="2:10" x14ac:dyDescent="0.35">
      <c r="B198" s="126" t="str">
        <f>IF(data_all[[#This Row],[Date]]="","",B197+1)</f>
        <v/>
      </c>
      <c r="C198" s="124" t="str">
        <f>IF(data_all[[#This Row],[Date]]="","",TEXT(D198,"dddd"))</f>
        <v/>
      </c>
      <c r="D198" s="121"/>
      <c r="E198" s="29"/>
      <c r="F198" s="29"/>
      <c r="G198" s="28"/>
      <c r="H198"/>
      <c r="J198" s="3"/>
    </row>
    <row r="199" spans="2:10" x14ac:dyDescent="0.35">
      <c r="B199" s="126" t="str">
        <f>IF(data_all[[#This Row],[Date]]="","",B198+1)</f>
        <v/>
      </c>
      <c r="C199" s="124" t="str">
        <f>IF(data_all[[#This Row],[Date]]="","",TEXT(D199,"dddd"))</f>
        <v/>
      </c>
      <c r="D199" s="121"/>
      <c r="E199" s="29"/>
      <c r="F199" s="29"/>
      <c r="G199" s="28"/>
      <c r="H199"/>
      <c r="J199" s="3"/>
    </row>
    <row r="200" spans="2:10" x14ac:dyDescent="0.35">
      <c r="B200" s="126" t="str">
        <f>IF(data_all[[#This Row],[Date]]="","",B199+1)</f>
        <v/>
      </c>
      <c r="C200" s="124" t="str">
        <f>IF(data_all[[#This Row],[Date]]="","",TEXT(D200,"dddd"))</f>
        <v/>
      </c>
      <c r="D200" s="121"/>
      <c r="E200" s="29"/>
      <c r="F200" s="29"/>
      <c r="G200" s="28"/>
      <c r="H200"/>
      <c r="J200" s="3"/>
    </row>
    <row r="201" spans="2:10" x14ac:dyDescent="0.35">
      <c r="B201" s="126" t="str">
        <f>IF(data_all[[#This Row],[Date]]="","",B200+1)</f>
        <v/>
      </c>
      <c r="C201" s="124" t="str">
        <f>IF(data_all[[#This Row],[Date]]="","",TEXT(D201,"dddd"))</f>
        <v/>
      </c>
      <c r="D201" s="121"/>
      <c r="E201" s="29"/>
      <c r="F201" s="29"/>
      <c r="G201" s="28"/>
      <c r="H201"/>
      <c r="J201" s="3"/>
    </row>
    <row r="202" spans="2:10" x14ac:dyDescent="0.35">
      <c r="B202" s="126" t="str">
        <f>IF(data_all[[#This Row],[Date]]="","",B201+1)</f>
        <v/>
      </c>
      <c r="C202" s="124" t="str">
        <f>IF(data_all[[#This Row],[Date]]="","",TEXT(D202,"dddd"))</f>
        <v/>
      </c>
      <c r="D202" s="121"/>
      <c r="E202" s="29"/>
      <c r="F202" s="29"/>
      <c r="G202" s="28"/>
      <c r="H202"/>
      <c r="J202" s="3"/>
    </row>
    <row r="203" spans="2:10" x14ac:dyDescent="0.35">
      <c r="B203" s="126" t="str">
        <f>IF(data_all[[#This Row],[Date]]="","",B202+1)</f>
        <v/>
      </c>
      <c r="C203" s="124" t="str">
        <f>IF(data_all[[#This Row],[Date]]="","",TEXT(D203,"dddd"))</f>
        <v/>
      </c>
      <c r="D203" s="121"/>
      <c r="E203" s="29"/>
      <c r="F203" s="29"/>
      <c r="G203" s="28"/>
      <c r="H203"/>
      <c r="J203" s="3"/>
    </row>
    <row r="204" spans="2:10" x14ac:dyDescent="0.35">
      <c r="B204" s="126" t="str">
        <f>IF(data_all[[#This Row],[Date]]="","",B203+1)</f>
        <v/>
      </c>
      <c r="C204" s="124" t="str">
        <f>IF(data_all[[#This Row],[Date]]="","",TEXT(D204,"dddd"))</f>
        <v/>
      </c>
      <c r="D204" s="121"/>
      <c r="E204" s="29"/>
      <c r="F204" s="29"/>
      <c r="G204" s="28"/>
      <c r="H204"/>
      <c r="J204" s="3"/>
    </row>
    <row r="205" spans="2:10" x14ac:dyDescent="0.35">
      <c r="B205" s="126" t="str">
        <f>IF(data_all[[#This Row],[Date]]="","",B204+1)</f>
        <v/>
      </c>
      <c r="C205" s="124" t="str">
        <f>IF(data_all[[#This Row],[Date]]="","",TEXT(D205,"dddd"))</f>
        <v/>
      </c>
      <c r="D205" s="121"/>
      <c r="E205" s="29"/>
      <c r="F205" s="29"/>
      <c r="G205" s="28"/>
      <c r="H205"/>
      <c r="J205" s="3"/>
    </row>
    <row r="206" spans="2:10" x14ac:dyDescent="0.35">
      <c r="B206" s="126" t="str">
        <f>IF(data_all[[#This Row],[Date]]="","",B205+1)</f>
        <v/>
      </c>
      <c r="C206" s="124" t="str">
        <f>IF(data_all[[#This Row],[Date]]="","",TEXT(D206,"dddd"))</f>
        <v/>
      </c>
      <c r="D206" s="121"/>
      <c r="E206" s="29"/>
      <c r="F206" s="29"/>
      <c r="G206" s="28"/>
      <c r="H206"/>
      <c r="J206" s="3"/>
    </row>
    <row r="207" spans="2:10" x14ac:dyDescent="0.35">
      <c r="B207" s="126" t="str">
        <f>IF(data_all[[#This Row],[Date]]="","",B206+1)</f>
        <v/>
      </c>
      <c r="C207" s="124" t="str">
        <f>IF(data_all[[#This Row],[Date]]="","",TEXT(D207,"dddd"))</f>
        <v/>
      </c>
      <c r="D207" s="121"/>
      <c r="E207" s="29"/>
      <c r="F207" s="29"/>
      <c r="G207" s="28"/>
      <c r="H207"/>
      <c r="J207" s="3"/>
    </row>
    <row r="208" spans="2:10" x14ac:dyDescent="0.35">
      <c r="B208" s="126" t="str">
        <f>IF(data_all[[#This Row],[Date]]="","",B207+1)</f>
        <v/>
      </c>
      <c r="C208" s="124" t="str">
        <f>IF(data_all[[#This Row],[Date]]="","",TEXT(D208,"dddd"))</f>
        <v/>
      </c>
      <c r="D208" s="121"/>
      <c r="E208" s="29"/>
      <c r="F208" s="29"/>
      <c r="G208" s="28"/>
      <c r="H208"/>
      <c r="J208" s="3"/>
    </row>
    <row r="209" spans="2:10" x14ac:dyDescent="0.35">
      <c r="B209" s="126" t="str">
        <f>IF(data_all[[#This Row],[Date]]="","",B208+1)</f>
        <v/>
      </c>
      <c r="C209" s="124" t="str">
        <f>IF(data_all[[#This Row],[Date]]="","",TEXT(D209,"dddd"))</f>
        <v/>
      </c>
      <c r="D209" s="121"/>
      <c r="E209" s="29"/>
      <c r="F209" s="29"/>
      <c r="G209" s="28"/>
      <c r="H209"/>
      <c r="J209" s="3"/>
    </row>
    <row r="210" spans="2:10" x14ac:dyDescent="0.35">
      <c r="B210" s="126" t="str">
        <f>IF(data_all[[#This Row],[Date]]="","",B209+1)</f>
        <v/>
      </c>
      <c r="C210" s="124" t="str">
        <f>IF(data_all[[#This Row],[Date]]="","",TEXT(D210,"dddd"))</f>
        <v/>
      </c>
      <c r="D210" s="121"/>
      <c r="E210" s="29"/>
      <c r="F210" s="29"/>
      <c r="G210" s="28"/>
      <c r="H210"/>
      <c r="J210" s="3"/>
    </row>
    <row r="211" spans="2:10" x14ac:dyDescent="0.35">
      <c r="B211" s="126" t="str">
        <f>IF(data_all[[#This Row],[Date]]="","",B210+1)</f>
        <v/>
      </c>
      <c r="C211" s="124" t="str">
        <f>IF(data_all[[#This Row],[Date]]="","",TEXT(D211,"dddd"))</f>
        <v/>
      </c>
      <c r="D211" s="121"/>
      <c r="E211" s="29"/>
      <c r="F211" s="29"/>
      <c r="G211" s="28"/>
      <c r="H211"/>
      <c r="J211" s="3"/>
    </row>
    <row r="212" spans="2:10" x14ac:dyDescent="0.35">
      <c r="B212" s="126" t="str">
        <f>IF(data_all[[#This Row],[Date]]="","",B211+1)</f>
        <v/>
      </c>
      <c r="C212" s="124" t="str">
        <f>IF(data_all[[#This Row],[Date]]="","",TEXT(D212,"dddd"))</f>
        <v/>
      </c>
      <c r="D212" s="121"/>
      <c r="E212" s="29"/>
      <c r="F212" s="29"/>
      <c r="G212" s="28"/>
      <c r="H212"/>
      <c r="J212" s="3"/>
    </row>
    <row r="213" spans="2:10" x14ac:dyDescent="0.35">
      <c r="B213" s="126" t="str">
        <f>IF(data_all[[#This Row],[Date]]="","",B212+1)</f>
        <v/>
      </c>
      <c r="C213" s="124" t="str">
        <f>IF(data_all[[#This Row],[Date]]="","",TEXT(D213,"dddd"))</f>
        <v/>
      </c>
      <c r="D213" s="121"/>
      <c r="E213" s="29"/>
      <c r="F213" s="29"/>
      <c r="G213" s="28"/>
      <c r="H213"/>
      <c r="J213" s="3"/>
    </row>
    <row r="214" spans="2:10" x14ac:dyDescent="0.35">
      <c r="B214" s="126" t="str">
        <f>IF(data_all[[#This Row],[Date]]="","",B213+1)</f>
        <v/>
      </c>
      <c r="C214" s="124" t="str">
        <f>IF(data_all[[#This Row],[Date]]="","",TEXT(D214,"dddd"))</f>
        <v/>
      </c>
      <c r="D214" s="121"/>
      <c r="E214" s="29"/>
      <c r="F214" s="29"/>
      <c r="G214" s="28"/>
      <c r="H214"/>
      <c r="J214" s="3"/>
    </row>
    <row r="215" spans="2:10" x14ac:dyDescent="0.35">
      <c r="B215" s="126" t="str">
        <f>IF(data_all[[#This Row],[Date]]="","",B214+1)</f>
        <v/>
      </c>
      <c r="C215" s="124" t="str">
        <f>IF(data_all[[#This Row],[Date]]="","",TEXT(D215,"dddd"))</f>
        <v/>
      </c>
      <c r="D215" s="121"/>
      <c r="E215" s="29"/>
      <c r="F215" s="29"/>
      <c r="G215" s="28"/>
      <c r="H215"/>
      <c r="J215" s="3"/>
    </row>
    <row r="216" spans="2:10" x14ac:dyDescent="0.35">
      <c r="B216" s="126" t="str">
        <f>IF(data_all[[#This Row],[Date]]="","",B215+1)</f>
        <v/>
      </c>
      <c r="C216" s="124" t="str">
        <f>IF(data_all[[#This Row],[Date]]="","",TEXT(D216,"dddd"))</f>
        <v/>
      </c>
      <c r="D216" s="121"/>
      <c r="E216" s="29"/>
      <c r="F216" s="29"/>
      <c r="G216" s="28"/>
      <c r="H216"/>
      <c r="J216" s="3"/>
    </row>
    <row r="217" spans="2:10" x14ac:dyDescent="0.35">
      <c r="B217" s="126" t="str">
        <f>IF(data_all[[#This Row],[Date]]="","",B216+1)</f>
        <v/>
      </c>
      <c r="C217" s="124" t="str">
        <f>IF(data_all[[#This Row],[Date]]="","",TEXT(D217,"dddd"))</f>
        <v/>
      </c>
      <c r="D217" s="121"/>
      <c r="E217" s="29"/>
      <c r="F217" s="29"/>
      <c r="G217" s="28"/>
      <c r="H217"/>
      <c r="J217" s="3"/>
    </row>
    <row r="218" spans="2:10" x14ac:dyDescent="0.35">
      <c r="B218" s="126" t="str">
        <f>IF(data_all[[#This Row],[Date]]="","",B217+1)</f>
        <v/>
      </c>
      <c r="C218" s="124" t="str">
        <f>IF(data_all[[#This Row],[Date]]="","",TEXT(D218,"dddd"))</f>
        <v/>
      </c>
      <c r="D218" s="121"/>
      <c r="E218" s="29"/>
      <c r="F218" s="29"/>
      <c r="G218" s="28"/>
      <c r="H218"/>
      <c r="J218" s="3"/>
    </row>
    <row r="219" spans="2:10" x14ac:dyDescent="0.35">
      <c r="B219" s="126" t="str">
        <f>IF(data_all[[#This Row],[Date]]="","",B218+1)</f>
        <v/>
      </c>
      <c r="C219" s="124" t="str">
        <f>IF(data_all[[#This Row],[Date]]="","",TEXT(D219,"dddd"))</f>
        <v/>
      </c>
      <c r="D219" s="121"/>
      <c r="E219" s="29"/>
      <c r="F219" s="29"/>
      <c r="G219" s="28"/>
      <c r="H219"/>
      <c r="J219" s="3"/>
    </row>
    <row r="220" spans="2:10" x14ac:dyDescent="0.35">
      <c r="B220" s="126" t="str">
        <f>IF(data_all[[#This Row],[Date]]="","",B219+1)</f>
        <v/>
      </c>
      <c r="C220" s="124" t="str">
        <f>IF(data_all[[#This Row],[Date]]="","",TEXT(D220,"dddd"))</f>
        <v/>
      </c>
      <c r="D220" s="121"/>
      <c r="E220" s="29"/>
      <c r="F220" s="29"/>
      <c r="G220" s="28"/>
      <c r="H220"/>
      <c r="J220" s="3"/>
    </row>
    <row r="221" spans="2:10" x14ac:dyDescent="0.35">
      <c r="B221" s="126" t="str">
        <f>IF(data_all[[#This Row],[Date]]="","",B220+1)</f>
        <v/>
      </c>
      <c r="C221" s="124" t="str">
        <f>IF(data_all[[#This Row],[Date]]="","",TEXT(D221,"dddd"))</f>
        <v/>
      </c>
      <c r="D221" s="121"/>
      <c r="E221" s="29"/>
      <c r="F221" s="29"/>
      <c r="G221" s="28"/>
      <c r="H221"/>
      <c r="J221" s="3"/>
    </row>
    <row r="222" spans="2:10" x14ac:dyDescent="0.35">
      <c r="B222" s="126" t="str">
        <f>IF(data_all[[#This Row],[Date]]="","",B221+1)</f>
        <v/>
      </c>
      <c r="C222" s="124" t="str">
        <f>IF(data_all[[#This Row],[Date]]="","",TEXT(D222,"dddd"))</f>
        <v/>
      </c>
      <c r="D222" s="121"/>
      <c r="E222" s="29"/>
      <c r="F222" s="29"/>
      <c r="G222" s="28"/>
      <c r="H222"/>
      <c r="J222" s="3"/>
    </row>
    <row r="223" spans="2:10" x14ac:dyDescent="0.35">
      <c r="B223" s="126" t="str">
        <f>IF(data_all[[#This Row],[Date]]="","",B222+1)</f>
        <v/>
      </c>
      <c r="C223" s="124" t="str">
        <f>IF(data_all[[#This Row],[Date]]="","",TEXT(D223,"dddd"))</f>
        <v/>
      </c>
      <c r="D223" s="121"/>
      <c r="E223" s="29"/>
      <c r="F223" s="29"/>
      <c r="G223" s="28"/>
      <c r="H223"/>
      <c r="J223" s="3"/>
    </row>
    <row r="224" spans="2:10" x14ac:dyDescent="0.35">
      <c r="B224" s="126" t="str">
        <f>IF(data_all[[#This Row],[Date]]="","",B223+1)</f>
        <v/>
      </c>
      <c r="C224" s="124" t="str">
        <f>IF(data_all[[#This Row],[Date]]="","",TEXT(D224,"dddd"))</f>
        <v/>
      </c>
      <c r="D224" s="121"/>
      <c r="E224" s="29"/>
      <c r="F224" s="29"/>
      <c r="G224" s="28"/>
      <c r="H224"/>
      <c r="J224" s="3"/>
    </row>
    <row r="225" spans="2:10" x14ac:dyDescent="0.35">
      <c r="B225" s="126" t="str">
        <f>IF(data_all[[#This Row],[Date]]="","",B224+1)</f>
        <v/>
      </c>
      <c r="C225" s="124" t="str">
        <f>IF(data_all[[#This Row],[Date]]="","",TEXT(D225,"dddd"))</f>
        <v/>
      </c>
      <c r="D225" s="121"/>
      <c r="E225" s="29"/>
      <c r="F225" s="29"/>
      <c r="G225" s="28"/>
      <c r="H225"/>
      <c r="J225" s="3"/>
    </row>
    <row r="226" spans="2:10" x14ac:dyDescent="0.35">
      <c r="B226" s="126" t="str">
        <f>IF(data_all[[#This Row],[Date]]="","",B225+1)</f>
        <v/>
      </c>
      <c r="C226" s="124" t="str">
        <f>IF(data_all[[#This Row],[Date]]="","",TEXT(D226,"dddd"))</f>
        <v/>
      </c>
      <c r="D226" s="121"/>
      <c r="E226" s="29"/>
      <c r="F226" s="29"/>
      <c r="G226" s="28"/>
      <c r="H226"/>
      <c r="J226" s="3"/>
    </row>
    <row r="227" spans="2:10" x14ac:dyDescent="0.35">
      <c r="B227" s="126" t="str">
        <f>IF(data_all[[#This Row],[Date]]="","",B226+1)</f>
        <v/>
      </c>
      <c r="C227" s="124" t="str">
        <f>IF(data_all[[#This Row],[Date]]="","",TEXT(D227,"dddd"))</f>
        <v/>
      </c>
      <c r="D227" s="121"/>
      <c r="E227" s="29"/>
      <c r="F227" s="29"/>
      <c r="G227" s="28"/>
      <c r="H227"/>
      <c r="J227" s="3"/>
    </row>
    <row r="228" spans="2:10" x14ac:dyDescent="0.35">
      <c r="B228" s="126" t="str">
        <f>IF(data_all[[#This Row],[Date]]="","",B227+1)</f>
        <v/>
      </c>
      <c r="C228" s="124" t="str">
        <f>IF(data_all[[#This Row],[Date]]="","",TEXT(D228,"dddd"))</f>
        <v/>
      </c>
      <c r="D228" s="121"/>
      <c r="E228" s="29"/>
      <c r="F228" s="29"/>
      <c r="G228" s="28"/>
      <c r="H228"/>
      <c r="J228" s="3"/>
    </row>
    <row r="229" spans="2:10" x14ac:dyDescent="0.35">
      <c r="B229" s="126" t="str">
        <f>IF(data_all[[#This Row],[Date]]="","",B228+1)</f>
        <v/>
      </c>
      <c r="C229" s="124" t="str">
        <f>IF(data_all[[#This Row],[Date]]="","",TEXT(D229,"dddd"))</f>
        <v/>
      </c>
      <c r="D229" s="121"/>
      <c r="E229" s="29"/>
      <c r="F229" s="29"/>
      <c r="G229" s="28"/>
      <c r="H229"/>
      <c r="J229" s="3"/>
    </row>
    <row r="230" spans="2:10" x14ac:dyDescent="0.35">
      <c r="B230" s="126" t="str">
        <f>IF(data_all[[#This Row],[Date]]="","",B229+1)</f>
        <v/>
      </c>
      <c r="C230" s="124" t="str">
        <f>IF(data_all[[#This Row],[Date]]="","",TEXT(D230,"dddd"))</f>
        <v/>
      </c>
      <c r="D230" s="121"/>
      <c r="E230" s="29"/>
      <c r="F230" s="29"/>
      <c r="G230" s="28"/>
      <c r="H230"/>
      <c r="J230" s="3"/>
    </row>
    <row r="231" spans="2:10" x14ac:dyDescent="0.35">
      <c r="B231" s="126" t="str">
        <f>IF(data_all[[#This Row],[Date]]="","",B230+1)</f>
        <v/>
      </c>
      <c r="C231" s="124" t="str">
        <f>IF(data_all[[#This Row],[Date]]="","",TEXT(D231,"dddd"))</f>
        <v/>
      </c>
      <c r="D231" s="121"/>
      <c r="E231" s="29"/>
      <c r="F231" s="29"/>
      <c r="G231" s="28"/>
      <c r="H231"/>
      <c r="J231" s="3"/>
    </row>
    <row r="232" spans="2:10" x14ac:dyDescent="0.35">
      <c r="B232" s="126" t="str">
        <f>IF(data_all[[#This Row],[Date]]="","",B231+1)</f>
        <v/>
      </c>
      <c r="C232" s="124" t="str">
        <f>IF(data_all[[#This Row],[Date]]="","",TEXT(D232,"dddd"))</f>
        <v/>
      </c>
      <c r="D232" s="121"/>
      <c r="E232" s="29"/>
      <c r="F232" s="29"/>
      <c r="G232" s="28"/>
      <c r="H232"/>
      <c r="J232" s="3"/>
    </row>
    <row r="233" spans="2:10" x14ac:dyDescent="0.35">
      <c r="B233" s="126" t="str">
        <f>IF(data_all[[#This Row],[Date]]="","",B232+1)</f>
        <v/>
      </c>
      <c r="C233" s="124" t="str">
        <f>IF(data_all[[#This Row],[Date]]="","",TEXT(D233,"dddd"))</f>
        <v/>
      </c>
      <c r="D233" s="121"/>
      <c r="E233" s="29"/>
      <c r="F233" s="29"/>
      <c r="G233" s="28"/>
      <c r="H233"/>
      <c r="J233" s="3"/>
    </row>
    <row r="234" spans="2:10" x14ac:dyDescent="0.35">
      <c r="B234" s="126" t="str">
        <f>IF(data_all[[#This Row],[Date]]="","",B233+1)</f>
        <v/>
      </c>
      <c r="C234" s="124" t="str">
        <f>IF(data_all[[#This Row],[Date]]="","",TEXT(D234,"dddd"))</f>
        <v/>
      </c>
      <c r="D234" s="121"/>
      <c r="E234" s="29"/>
      <c r="F234" s="29"/>
      <c r="G234" s="28"/>
      <c r="H234"/>
      <c r="J234" s="3"/>
    </row>
    <row r="235" spans="2:10" x14ac:dyDescent="0.35">
      <c r="B235" s="126" t="str">
        <f>IF(data_all[[#This Row],[Date]]="","",B234+1)</f>
        <v/>
      </c>
      <c r="C235" s="124" t="str">
        <f>IF(data_all[[#This Row],[Date]]="","",TEXT(D235,"dddd"))</f>
        <v/>
      </c>
      <c r="D235" s="121"/>
      <c r="E235" s="29"/>
      <c r="F235" s="29"/>
      <c r="G235" s="28"/>
      <c r="H235"/>
      <c r="J235" s="3"/>
    </row>
    <row r="236" spans="2:10" x14ac:dyDescent="0.35">
      <c r="B236" s="126" t="str">
        <f>IF(data_all[[#This Row],[Date]]="","",B235+1)</f>
        <v/>
      </c>
      <c r="C236" s="124" t="str">
        <f>IF(data_all[[#This Row],[Date]]="","",TEXT(D236,"dddd"))</f>
        <v/>
      </c>
      <c r="D236" s="121"/>
      <c r="E236" s="29"/>
      <c r="F236" s="29"/>
      <c r="G236" s="28"/>
      <c r="H236"/>
      <c r="J236" s="3"/>
    </row>
    <row r="237" spans="2:10" x14ac:dyDescent="0.35">
      <c r="B237" s="126" t="str">
        <f>IF(data_all[[#This Row],[Date]]="","",B236+1)</f>
        <v/>
      </c>
      <c r="C237" s="124" t="str">
        <f>IF(data_all[[#This Row],[Date]]="","",TEXT(D237,"dddd"))</f>
        <v/>
      </c>
      <c r="D237" s="121"/>
      <c r="E237" s="29"/>
      <c r="F237" s="29"/>
      <c r="G237" s="28"/>
      <c r="H237"/>
      <c r="J237" s="3"/>
    </row>
    <row r="238" spans="2:10" x14ac:dyDescent="0.35">
      <c r="B238" s="126" t="str">
        <f>IF(data_all[[#This Row],[Date]]="","",B237+1)</f>
        <v/>
      </c>
      <c r="C238" s="124" t="str">
        <f>IF(data_all[[#This Row],[Date]]="","",TEXT(D238,"dddd"))</f>
        <v/>
      </c>
      <c r="D238" s="121"/>
      <c r="E238" s="29"/>
      <c r="F238" s="29"/>
      <c r="G238" s="28"/>
      <c r="H238"/>
      <c r="J238" s="3"/>
    </row>
    <row r="239" spans="2:10" x14ac:dyDescent="0.35">
      <c r="B239" s="126" t="str">
        <f>IF(data_all[[#This Row],[Date]]="","",B238+1)</f>
        <v/>
      </c>
      <c r="C239" s="124" t="str">
        <f>IF(data_all[[#This Row],[Date]]="","",TEXT(D239,"dddd"))</f>
        <v/>
      </c>
      <c r="D239" s="121"/>
      <c r="E239" s="29"/>
      <c r="F239" s="29"/>
      <c r="G239" s="28"/>
      <c r="H239"/>
      <c r="J239" s="3"/>
    </row>
    <row r="240" spans="2:10" x14ac:dyDescent="0.35">
      <c r="B240" s="126" t="str">
        <f>IF(data_all[[#This Row],[Date]]="","",B239+1)</f>
        <v/>
      </c>
      <c r="C240" s="124" t="str">
        <f>IF(data_all[[#This Row],[Date]]="","",TEXT(D240,"dddd"))</f>
        <v/>
      </c>
      <c r="D240" s="121"/>
      <c r="E240" s="29"/>
      <c r="F240" s="29"/>
      <c r="G240" s="28"/>
      <c r="H240"/>
      <c r="J240" s="3"/>
    </row>
    <row r="241" spans="2:10" x14ac:dyDescent="0.35">
      <c r="B241" s="126" t="str">
        <f>IF(data_all[[#This Row],[Date]]="","",B240+1)</f>
        <v/>
      </c>
      <c r="C241" s="124" t="str">
        <f>IF(data_all[[#This Row],[Date]]="","",TEXT(D241,"dddd"))</f>
        <v/>
      </c>
      <c r="D241" s="121"/>
      <c r="E241" s="29"/>
      <c r="F241" s="29"/>
      <c r="G241" s="28"/>
      <c r="H241"/>
      <c r="J241" s="3"/>
    </row>
    <row r="242" spans="2:10" x14ac:dyDescent="0.35">
      <c r="B242" s="126" t="str">
        <f>IF(data_all[[#This Row],[Date]]="","",B241+1)</f>
        <v/>
      </c>
      <c r="C242" s="124" t="str">
        <f>IF(data_all[[#This Row],[Date]]="","",TEXT(D242,"dddd"))</f>
        <v/>
      </c>
      <c r="D242" s="121"/>
      <c r="E242" s="29"/>
      <c r="F242" s="29"/>
      <c r="G242" s="28"/>
      <c r="H242"/>
      <c r="J242" s="3"/>
    </row>
    <row r="243" spans="2:10" x14ac:dyDescent="0.35">
      <c r="B243" s="126" t="str">
        <f>IF(data_all[[#This Row],[Date]]="","",B242+1)</f>
        <v/>
      </c>
      <c r="C243" s="124" t="str">
        <f>IF(data_all[[#This Row],[Date]]="","",TEXT(D243,"dddd"))</f>
        <v/>
      </c>
      <c r="D243" s="121"/>
      <c r="E243" s="29"/>
      <c r="F243" s="29"/>
      <c r="G243" s="28"/>
      <c r="H243"/>
      <c r="J243" s="3"/>
    </row>
    <row r="244" spans="2:10" x14ac:dyDescent="0.35">
      <c r="B244" s="126" t="str">
        <f>IF(data_all[[#This Row],[Date]]="","",B243+1)</f>
        <v/>
      </c>
      <c r="C244" s="124" t="str">
        <f>IF(data_all[[#This Row],[Date]]="","",TEXT(D244,"dddd"))</f>
        <v/>
      </c>
      <c r="D244" s="121"/>
      <c r="E244" s="29"/>
      <c r="F244" s="29"/>
      <c r="G244" s="28"/>
      <c r="H244"/>
      <c r="J244" s="3"/>
    </row>
    <row r="245" spans="2:10" x14ac:dyDescent="0.35">
      <c r="B245" s="126" t="str">
        <f>IF(data_all[[#This Row],[Date]]="","",B244+1)</f>
        <v/>
      </c>
      <c r="C245" s="124" t="str">
        <f>IF(data_all[[#This Row],[Date]]="","",TEXT(D245,"dddd"))</f>
        <v/>
      </c>
      <c r="D245" s="121"/>
      <c r="E245" s="29"/>
      <c r="F245" s="29"/>
      <c r="G245" s="28"/>
      <c r="H245"/>
      <c r="J245" s="3"/>
    </row>
    <row r="246" spans="2:10" x14ac:dyDescent="0.35">
      <c r="B246" s="126" t="str">
        <f>IF(data_all[[#This Row],[Date]]="","",B245+1)</f>
        <v/>
      </c>
      <c r="C246" s="124" t="str">
        <f>IF(data_all[[#This Row],[Date]]="","",TEXT(D246,"dddd"))</f>
        <v/>
      </c>
      <c r="D246" s="121"/>
      <c r="E246" s="29"/>
      <c r="F246" s="29"/>
      <c r="G246" s="28"/>
      <c r="H246"/>
      <c r="J246" s="3"/>
    </row>
    <row r="247" spans="2:10" x14ac:dyDescent="0.35">
      <c r="B247" s="126" t="str">
        <f>IF(data_all[[#This Row],[Date]]="","",B246+1)</f>
        <v/>
      </c>
      <c r="C247" s="124" t="str">
        <f>IF(data_all[[#This Row],[Date]]="","",TEXT(D247,"dddd"))</f>
        <v/>
      </c>
      <c r="D247" s="121"/>
      <c r="E247" s="29"/>
      <c r="F247" s="29"/>
      <c r="G247" s="28"/>
      <c r="H247"/>
      <c r="J247" s="3"/>
    </row>
    <row r="248" spans="2:10" x14ac:dyDescent="0.35">
      <c r="B248" s="126" t="str">
        <f>IF(data_all[[#This Row],[Date]]="","",B247+1)</f>
        <v/>
      </c>
      <c r="C248" s="124" t="str">
        <f>IF(data_all[[#This Row],[Date]]="","",TEXT(D248,"dddd"))</f>
        <v/>
      </c>
      <c r="D248" s="121"/>
      <c r="E248" s="29"/>
      <c r="F248" s="29"/>
      <c r="G248" s="28"/>
      <c r="H248"/>
      <c r="J248" s="3"/>
    </row>
    <row r="249" spans="2:10" x14ac:dyDescent="0.35">
      <c r="B249" s="126" t="str">
        <f>IF(data_all[[#This Row],[Date]]="","",B248+1)</f>
        <v/>
      </c>
      <c r="C249" s="124" t="str">
        <f>IF(data_all[[#This Row],[Date]]="","",TEXT(D249,"dddd"))</f>
        <v/>
      </c>
      <c r="D249" s="121"/>
      <c r="E249" s="29"/>
      <c r="F249" s="29"/>
      <c r="G249" s="28"/>
      <c r="H249"/>
      <c r="J249" s="3"/>
    </row>
    <row r="250" spans="2:10" x14ac:dyDescent="0.35">
      <c r="B250" s="126" t="str">
        <f>IF(data_all[[#This Row],[Date]]="","",B249+1)</f>
        <v/>
      </c>
      <c r="C250" s="124" t="str">
        <f>IF(data_all[[#This Row],[Date]]="","",TEXT(D250,"dddd"))</f>
        <v/>
      </c>
      <c r="D250" s="121"/>
      <c r="E250" s="29"/>
      <c r="F250" s="29"/>
      <c r="G250" s="28"/>
      <c r="H250"/>
      <c r="J250" s="3"/>
    </row>
    <row r="251" spans="2:10" x14ac:dyDescent="0.35">
      <c r="B251" s="126" t="str">
        <f>IF(data_all[[#This Row],[Date]]="","",B250+1)</f>
        <v/>
      </c>
      <c r="C251" s="124" t="str">
        <f>IF(data_all[[#This Row],[Date]]="","",TEXT(D251,"dddd"))</f>
        <v/>
      </c>
      <c r="D251" s="121"/>
      <c r="E251" s="29"/>
      <c r="F251" s="29"/>
      <c r="G251" s="28"/>
      <c r="H251"/>
      <c r="J251" s="3"/>
    </row>
    <row r="252" spans="2:10" x14ac:dyDescent="0.35">
      <c r="B252" s="126" t="str">
        <f>IF(data_all[[#This Row],[Date]]="","",B251+1)</f>
        <v/>
      </c>
      <c r="C252" s="124" t="str">
        <f>IF(data_all[[#This Row],[Date]]="","",TEXT(D252,"dddd"))</f>
        <v/>
      </c>
      <c r="D252" s="121"/>
      <c r="E252" s="29"/>
      <c r="F252" s="29"/>
      <c r="G252" s="28"/>
      <c r="H252"/>
      <c r="J252" s="3"/>
    </row>
    <row r="253" spans="2:10" x14ac:dyDescent="0.35">
      <c r="B253" s="126" t="str">
        <f>IF(data_all[[#This Row],[Date]]="","",B252+1)</f>
        <v/>
      </c>
      <c r="C253" s="124" t="str">
        <f>IF(data_all[[#This Row],[Date]]="","",TEXT(D253,"dddd"))</f>
        <v/>
      </c>
      <c r="D253" s="121"/>
      <c r="E253" s="29"/>
      <c r="F253" s="29"/>
      <c r="G253" s="28"/>
      <c r="H253"/>
      <c r="J253" s="3"/>
    </row>
    <row r="254" spans="2:10" x14ac:dyDescent="0.35">
      <c r="B254" s="126" t="str">
        <f>IF(data_all[[#This Row],[Date]]="","",B253+1)</f>
        <v/>
      </c>
      <c r="C254" s="124" t="str">
        <f>IF(data_all[[#This Row],[Date]]="","",TEXT(D254,"dddd"))</f>
        <v/>
      </c>
      <c r="D254" s="121"/>
      <c r="E254" s="29"/>
      <c r="F254" s="29"/>
      <c r="G254" s="28"/>
      <c r="H254"/>
      <c r="J254" s="3"/>
    </row>
    <row r="255" spans="2:10" x14ac:dyDescent="0.35">
      <c r="B255" s="126" t="str">
        <f>IF(data_all[[#This Row],[Date]]="","",B254+1)</f>
        <v/>
      </c>
      <c r="C255" s="124" t="str">
        <f>IF(data_all[[#This Row],[Date]]="","",TEXT(D255,"dddd"))</f>
        <v/>
      </c>
      <c r="D255" s="121"/>
      <c r="E255" s="29"/>
      <c r="F255" s="29"/>
      <c r="G255" s="28"/>
      <c r="H255"/>
      <c r="J255" s="3"/>
    </row>
    <row r="256" spans="2:10" x14ac:dyDescent="0.35">
      <c r="B256" s="126" t="str">
        <f>IF(data_all[[#This Row],[Date]]="","",B255+1)</f>
        <v/>
      </c>
      <c r="C256" s="124" t="str">
        <f>IF(data_all[[#This Row],[Date]]="","",TEXT(D256,"dddd"))</f>
        <v/>
      </c>
      <c r="D256" s="121"/>
      <c r="E256" s="29"/>
      <c r="F256" s="29"/>
      <c r="G256" s="28"/>
      <c r="H256"/>
      <c r="J256" s="3"/>
    </row>
    <row r="257" spans="2:10" x14ac:dyDescent="0.35">
      <c r="B257" s="126" t="str">
        <f>IF(data_all[[#This Row],[Date]]="","",B256+1)</f>
        <v/>
      </c>
      <c r="C257" s="124" t="str">
        <f>IF(data_all[[#This Row],[Date]]="","",TEXT(D257,"dddd"))</f>
        <v/>
      </c>
      <c r="D257" s="121"/>
      <c r="E257" s="29"/>
      <c r="F257" s="29"/>
      <c r="G257" s="28"/>
      <c r="H257"/>
      <c r="J257" s="3"/>
    </row>
    <row r="258" spans="2:10" x14ac:dyDescent="0.35">
      <c r="B258" s="126" t="str">
        <f>IF(data_all[[#This Row],[Date]]="","",B257+1)</f>
        <v/>
      </c>
      <c r="C258" s="124" t="str">
        <f>IF(data_all[[#This Row],[Date]]="","",TEXT(D258,"dddd"))</f>
        <v/>
      </c>
      <c r="D258" s="121"/>
      <c r="E258" s="29"/>
      <c r="F258" s="29"/>
      <c r="G258" s="28"/>
      <c r="H258"/>
      <c r="J258" s="3"/>
    </row>
    <row r="259" spans="2:10" x14ac:dyDescent="0.35">
      <c r="B259" s="126" t="str">
        <f>IF(data_all[[#This Row],[Date]]="","",B258+1)</f>
        <v/>
      </c>
      <c r="C259" s="124" t="str">
        <f>IF(data_all[[#This Row],[Date]]="","",TEXT(D259,"dddd"))</f>
        <v/>
      </c>
      <c r="D259" s="121"/>
      <c r="E259" s="29"/>
      <c r="F259" s="29"/>
      <c r="G259" s="28"/>
      <c r="H259"/>
      <c r="J259" s="3"/>
    </row>
    <row r="260" spans="2:10" x14ac:dyDescent="0.35">
      <c r="B260" s="126" t="str">
        <f>IF(data_all[[#This Row],[Date]]="","",B259+1)</f>
        <v/>
      </c>
      <c r="C260" s="124" t="str">
        <f>IF(data_all[[#This Row],[Date]]="","",TEXT(D260,"dddd"))</f>
        <v/>
      </c>
      <c r="D260" s="121"/>
      <c r="E260" s="29"/>
      <c r="F260" s="29"/>
      <c r="G260" s="28"/>
      <c r="H260"/>
      <c r="J260" s="3"/>
    </row>
    <row r="261" spans="2:10" x14ac:dyDescent="0.35">
      <c r="B261" s="126" t="str">
        <f>IF(data_all[[#This Row],[Date]]="","",B260+1)</f>
        <v/>
      </c>
      <c r="C261" s="124" t="str">
        <f>IF(data_all[[#This Row],[Date]]="","",TEXT(D261,"dddd"))</f>
        <v/>
      </c>
      <c r="D261" s="121"/>
      <c r="E261" s="29"/>
      <c r="F261" s="29"/>
      <c r="G261" s="28"/>
      <c r="H261"/>
      <c r="J261" s="3"/>
    </row>
    <row r="262" spans="2:10" x14ac:dyDescent="0.35">
      <c r="B262" s="126" t="str">
        <f>IF(data_all[[#This Row],[Date]]="","",B261+1)</f>
        <v/>
      </c>
      <c r="C262" s="124" t="str">
        <f>IF(data_all[[#This Row],[Date]]="","",TEXT(D262,"dddd"))</f>
        <v/>
      </c>
      <c r="D262" s="121"/>
      <c r="E262" s="29"/>
      <c r="F262" s="29"/>
      <c r="G262" s="28"/>
      <c r="H262"/>
      <c r="J262" s="3"/>
    </row>
    <row r="263" spans="2:10" x14ac:dyDescent="0.35">
      <c r="B263" s="126" t="str">
        <f>IF(data_all[[#This Row],[Date]]="","",B262+1)</f>
        <v/>
      </c>
      <c r="C263" s="124" t="str">
        <f>IF(data_all[[#This Row],[Date]]="","",TEXT(D263,"dddd"))</f>
        <v/>
      </c>
      <c r="D263" s="121"/>
      <c r="E263" s="29"/>
      <c r="F263" s="29"/>
      <c r="G263" s="28"/>
      <c r="H263"/>
      <c r="J263" s="3"/>
    </row>
    <row r="264" spans="2:10" x14ac:dyDescent="0.35">
      <c r="B264" s="126" t="str">
        <f>IF(data_all[[#This Row],[Date]]="","",B263+1)</f>
        <v/>
      </c>
      <c r="C264" s="124" t="str">
        <f>IF(data_all[[#This Row],[Date]]="","",TEXT(D264,"dddd"))</f>
        <v/>
      </c>
      <c r="D264" s="121"/>
      <c r="E264" s="29"/>
      <c r="F264" s="29"/>
      <c r="G264" s="28"/>
      <c r="H264"/>
      <c r="J264" s="3"/>
    </row>
    <row r="265" spans="2:10" x14ac:dyDescent="0.35">
      <c r="B265" s="126" t="str">
        <f>IF(data_all[[#This Row],[Date]]="","",B264+1)</f>
        <v/>
      </c>
      <c r="C265" s="124" t="str">
        <f>IF(data_all[[#This Row],[Date]]="","",TEXT(D265,"dddd"))</f>
        <v/>
      </c>
      <c r="D265" s="121"/>
      <c r="E265" s="29"/>
      <c r="F265" s="29"/>
      <c r="G265" s="28"/>
      <c r="H265"/>
      <c r="J265" s="3"/>
    </row>
    <row r="266" spans="2:10" x14ac:dyDescent="0.35">
      <c r="B266" s="126" t="str">
        <f>IF(data_all[[#This Row],[Date]]="","",B265+1)</f>
        <v/>
      </c>
      <c r="C266" s="124" t="str">
        <f>IF(data_all[[#This Row],[Date]]="","",TEXT(D266,"dddd"))</f>
        <v/>
      </c>
      <c r="D266" s="121"/>
      <c r="E266" s="29"/>
      <c r="F266" s="29"/>
      <c r="G266" s="28"/>
      <c r="H266"/>
      <c r="J266" s="3"/>
    </row>
    <row r="267" spans="2:10" x14ac:dyDescent="0.35">
      <c r="B267" s="126" t="str">
        <f>IF(data_all[[#This Row],[Date]]="","",B266+1)</f>
        <v/>
      </c>
      <c r="C267" s="124" t="str">
        <f>IF(data_all[[#This Row],[Date]]="","",TEXT(D267,"dddd"))</f>
        <v/>
      </c>
      <c r="D267" s="121"/>
      <c r="E267" s="29"/>
      <c r="F267" s="29"/>
      <c r="G267" s="28"/>
      <c r="H267"/>
      <c r="J267" s="3"/>
    </row>
    <row r="268" spans="2:10" x14ac:dyDescent="0.35">
      <c r="B268" s="126" t="str">
        <f>IF(data_all[[#This Row],[Date]]="","",B267+1)</f>
        <v/>
      </c>
      <c r="C268" s="124" t="str">
        <f>IF(data_all[[#This Row],[Date]]="","",TEXT(D268,"dddd"))</f>
        <v/>
      </c>
      <c r="D268" s="121"/>
      <c r="E268" s="29"/>
      <c r="F268" s="29"/>
      <c r="G268" s="28"/>
      <c r="H268"/>
      <c r="J268" s="3"/>
    </row>
    <row r="269" spans="2:10" x14ac:dyDescent="0.35">
      <c r="B269" s="126" t="str">
        <f>IF(data_all[[#This Row],[Date]]="","",B268+1)</f>
        <v/>
      </c>
      <c r="C269" s="124" t="str">
        <f>IF(data_all[[#This Row],[Date]]="","",TEXT(D269,"dddd"))</f>
        <v/>
      </c>
      <c r="D269" s="121"/>
      <c r="E269" s="29"/>
      <c r="F269" s="29"/>
      <c r="G269" s="28"/>
      <c r="H269"/>
      <c r="J269" s="3"/>
    </row>
    <row r="270" spans="2:10" x14ac:dyDescent="0.35">
      <c r="B270" s="126" t="str">
        <f>IF(data_all[[#This Row],[Date]]="","",B269+1)</f>
        <v/>
      </c>
      <c r="C270" s="124" t="str">
        <f>IF(data_all[[#This Row],[Date]]="","",TEXT(D270,"dddd"))</f>
        <v/>
      </c>
      <c r="D270" s="121"/>
      <c r="E270" s="29"/>
      <c r="F270" s="29"/>
      <c r="G270" s="28"/>
      <c r="H270"/>
      <c r="J270" s="3"/>
    </row>
    <row r="271" spans="2:10" x14ac:dyDescent="0.35">
      <c r="B271" s="126" t="str">
        <f>IF(data_all[[#This Row],[Date]]="","",B270+1)</f>
        <v/>
      </c>
      <c r="C271" s="124" t="str">
        <f>IF(data_all[[#This Row],[Date]]="","",TEXT(D271,"dddd"))</f>
        <v/>
      </c>
      <c r="D271" s="121"/>
      <c r="E271" s="29"/>
      <c r="F271" s="29"/>
      <c r="G271" s="28"/>
      <c r="H271"/>
      <c r="J271" s="3"/>
    </row>
    <row r="272" spans="2:10" x14ac:dyDescent="0.35">
      <c r="B272" s="126" t="str">
        <f>IF(data_all[[#This Row],[Date]]="","",B271+1)</f>
        <v/>
      </c>
      <c r="C272" s="124" t="str">
        <f>IF(data_all[[#This Row],[Date]]="","",TEXT(D272,"dddd"))</f>
        <v/>
      </c>
      <c r="D272" s="121"/>
      <c r="E272" s="29"/>
      <c r="F272" s="29"/>
      <c r="G272" s="28"/>
      <c r="H272"/>
      <c r="J272" s="3"/>
    </row>
    <row r="273" spans="2:10" x14ac:dyDescent="0.35">
      <c r="B273" s="126" t="str">
        <f>IF(data_all[[#This Row],[Date]]="","",B272+1)</f>
        <v/>
      </c>
      <c r="C273" s="124" t="str">
        <f>IF(data_all[[#This Row],[Date]]="","",TEXT(D273,"dddd"))</f>
        <v/>
      </c>
      <c r="D273" s="121"/>
      <c r="E273" s="29"/>
      <c r="F273" s="29"/>
      <c r="G273" s="28"/>
      <c r="H273"/>
      <c r="J273" s="3"/>
    </row>
    <row r="274" spans="2:10" x14ac:dyDescent="0.35">
      <c r="B274" s="126" t="str">
        <f>IF(data_all[[#This Row],[Date]]="","",B273+1)</f>
        <v/>
      </c>
      <c r="C274" s="124" t="str">
        <f>IF(data_all[[#This Row],[Date]]="","",TEXT(D274,"dddd"))</f>
        <v/>
      </c>
      <c r="D274" s="121"/>
      <c r="E274" s="29"/>
      <c r="F274" s="29"/>
      <c r="G274" s="28"/>
      <c r="H274"/>
      <c r="J274" s="3"/>
    </row>
    <row r="275" spans="2:10" x14ac:dyDescent="0.35">
      <c r="B275" s="126" t="str">
        <f>IF(data_all[[#This Row],[Date]]="","",B274+1)</f>
        <v/>
      </c>
      <c r="C275" s="124" t="str">
        <f>IF(data_all[[#This Row],[Date]]="","",TEXT(D275,"dddd"))</f>
        <v/>
      </c>
      <c r="D275" s="121"/>
      <c r="E275" s="29"/>
      <c r="F275" s="29"/>
      <c r="G275" s="28"/>
      <c r="H275"/>
      <c r="J275" s="3"/>
    </row>
    <row r="276" spans="2:10" x14ac:dyDescent="0.35">
      <c r="B276" s="126" t="str">
        <f>IF(data_all[[#This Row],[Date]]="","",B275+1)</f>
        <v/>
      </c>
      <c r="C276" s="124" t="str">
        <f>IF(data_all[[#This Row],[Date]]="","",TEXT(D276,"dddd"))</f>
        <v/>
      </c>
      <c r="D276" s="121"/>
      <c r="E276" s="29"/>
      <c r="F276" s="29"/>
      <c r="G276" s="28"/>
      <c r="H276"/>
      <c r="J276" s="3"/>
    </row>
    <row r="277" spans="2:10" x14ac:dyDescent="0.35">
      <c r="B277" s="126" t="str">
        <f>IF(data_all[[#This Row],[Date]]="","",B276+1)</f>
        <v/>
      </c>
      <c r="C277" s="124" t="str">
        <f>IF(data_all[[#This Row],[Date]]="","",TEXT(D277,"dddd"))</f>
        <v/>
      </c>
      <c r="D277" s="121"/>
      <c r="E277" s="29"/>
      <c r="F277" s="29"/>
      <c r="G277" s="28"/>
      <c r="H277"/>
      <c r="J277" s="3"/>
    </row>
    <row r="278" spans="2:10" x14ac:dyDescent="0.35">
      <c r="B278" s="126" t="str">
        <f>IF(data_all[[#This Row],[Date]]="","",B277+1)</f>
        <v/>
      </c>
      <c r="C278" s="124" t="str">
        <f>IF(data_all[[#This Row],[Date]]="","",TEXT(D278,"dddd"))</f>
        <v/>
      </c>
      <c r="D278" s="121"/>
      <c r="E278" s="29"/>
      <c r="F278" s="29"/>
      <c r="G278" s="28"/>
      <c r="H278"/>
      <c r="J278" s="3"/>
    </row>
    <row r="279" spans="2:10" x14ac:dyDescent="0.35">
      <c r="B279" s="126" t="str">
        <f>IF(data_all[[#This Row],[Date]]="","",B278+1)</f>
        <v/>
      </c>
      <c r="C279" s="124" t="str">
        <f>IF(data_all[[#This Row],[Date]]="","",TEXT(D279,"dddd"))</f>
        <v/>
      </c>
      <c r="D279" s="121"/>
      <c r="E279" s="29"/>
      <c r="F279" s="29"/>
      <c r="G279" s="28"/>
      <c r="H279"/>
      <c r="J279" s="3"/>
    </row>
    <row r="280" spans="2:10" x14ac:dyDescent="0.35">
      <c r="B280" s="126" t="str">
        <f>IF(data_all[[#This Row],[Date]]="","",B279+1)</f>
        <v/>
      </c>
      <c r="C280" s="124" t="str">
        <f>IF(data_all[[#This Row],[Date]]="","",TEXT(D280,"dddd"))</f>
        <v/>
      </c>
      <c r="D280" s="121"/>
      <c r="E280" s="29"/>
      <c r="F280" s="29"/>
      <c r="G280" s="28"/>
      <c r="H280"/>
      <c r="J280" s="3"/>
    </row>
    <row r="281" spans="2:10" x14ac:dyDescent="0.35">
      <c r="B281" s="126" t="str">
        <f>IF(data_all[[#This Row],[Date]]="","",B280+1)</f>
        <v/>
      </c>
      <c r="C281" s="124" t="str">
        <f>IF(data_all[[#This Row],[Date]]="","",TEXT(D281,"dddd"))</f>
        <v/>
      </c>
      <c r="D281" s="121"/>
      <c r="E281" s="29"/>
      <c r="F281" s="29"/>
      <c r="G281" s="28"/>
      <c r="H281"/>
      <c r="J281" s="3"/>
    </row>
    <row r="282" spans="2:10" x14ac:dyDescent="0.35">
      <c r="B282" s="126" t="str">
        <f>IF(data_all[[#This Row],[Date]]="","",B281+1)</f>
        <v/>
      </c>
      <c r="C282" s="124" t="str">
        <f>IF(data_all[[#This Row],[Date]]="","",TEXT(D282,"dddd"))</f>
        <v/>
      </c>
      <c r="D282" s="121"/>
      <c r="E282" s="29"/>
      <c r="F282" s="29"/>
      <c r="G282" s="28"/>
      <c r="H282"/>
      <c r="J282" s="3"/>
    </row>
    <row r="283" spans="2:10" x14ac:dyDescent="0.35">
      <c r="B283" s="126" t="str">
        <f>IF(data_all[[#This Row],[Date]]="","",B282+1)</f>
        <v/>
      </c>
      <c r="C283" s="124" t="str">
        <f>IF(data_all[[#This Row],[Date]]="","",TEXT(D283,"dddd"))</f>
        <v/>
      </c>
      <c r="D283" s="121"/>
      <c r="E283" s="29"/>
      <c r="F283" s="29"/>
      <c r="G283" s="28"/>
      <c r="H283"/>
      <c r="J283" s="3"/>
    </row>
    <row r="284" spans="2:10" x14ac:dyDescent="0.35">
      <c r="B284" s="126" t="str">
        <f>IF(data_all[[#This Row],[Date]]="","",B283+1)</f>
        <v/>
      </c>
      <c r="C284" s="124" t="str">
        <f>IF(data_all[[#This Row],[Date]]="","",TEXT(D284,"dddd"))</f>
        <v/>
      </c>
      <c r="D284" s="121"/>
      <c r="E284" s="29"/>
      <c r="F284" s="29"/>
      <c r="G284" s="28"/>
      <c r="H284"/>
      <c r="J284" s="3"/>
    </row>
    <row r="285" spans="2:10" x14ac:dyDescent="0.35">
      <c r="B285" s="126" t="str">
        <f>IF(data_all[[#This Row],[Date]]="","",B284+1)</f>
        <v/>
      </c>
      <c r="C285" s="124" t="str">
        <f>IF(data_all[[#This Row],[Date]]="","",TEXT(D285,"dddd"))</f>
        <v/>
      </c>
      <c r="D285" s="121"/>
      <c r="E285" s="29"/>
      <c r="F285" s="29"/>
      <c r="G285" s="28"/>
      <c r="H285"/>
      <c r="J285" s="3"/>
    </row>
    <row r="286" spans="2:10" x14ac:dyDescent="0.35">
      <c r="B286" s="126" t="str">
        <f>IF(data_all[[#This Row],[Date]]="","",B285+1)</f>
        <v/>
      </c>
      <c r="C286" s="124" t="str">
        <f>IF(data_all[[#This Row],[Date]]="","",TEXT(D286,"dddd"))</f>
        <v/>
      </c>
      <c r="D286" s="121"/>
      <c r="E286" s="29"/>
      <c r="F286" s="29"/>
      <c r="G286" s="28"/>
      <c r="H286"/>
      <c r="J286" s="3"/>
    </row>
    <row r="287" spans="2:10" x14ac:dyDescent="0.35">
      <c r="B287" s="126" t="str">
        <f>IF(data_all[[#This Row],[Date]]="","",B286+1)</f>
        <v/>
      </c>
      <c r="C287" s="124" t="str">
        <f>IF(data_all[[#This Row],[Date]]="","",TEXT(D287,"dddd"))</f>
        <v/>
      </c>
      <c r="D287" s="121"/>
      <c r="E287" s="29"/>
      <c r="F287" s="29"/>
      <c r="G287" s="28"/>
      <c r="H287"/>
      <c r="J287" s="3"/>
    </row>
    <row r="288" spans="2:10" x14ac:dyDescent="0.35">
      <c r="B288" s="126" t="str">
        <f>IF(data_all[[#This Row],[Date]]="","",B287+1)</f>
        <v/>
      </c>
      <c r="C288" s="124" t="str">
        <f>IF(data_all[[#This Row],[Date]]="","",TEXT(D288,"dddd"))</f>
        <v/>
      </c>
      <c r="D288" s="121"/>
      <c r="E288" s="29"/>
      <c r="F288" s="29"/>
      <c r="G288" s="28"/>
      <c r="H288"/>
      <c r="J288" s="3"/>
    </row>
    <row r="289" spans="2:10" x14ac:dyDescent="0.35">
      <c r="B289" s="126" t="str">
        <f>IF(data_all[[#This Row],[Date]]="","",B288+1)</f>
        <v/>
      </c>
      <c r="C289" s="124" t="str">
        <f>IF(data_all[[#This Row],[Date]]="","",TEXT(D289,"dddd"))</f>
        <v/>
      </c>
      <c r="D289" s="121"/>
      <c r="E289" s="29"/>
      <c r="F289" s="29"/>
      <c r="G289" s="28"/>
      <c r="H289"/>
      <c r="J289" s="3"/>
    </row>
    <row r="290" spans="2:10" x14ac:dyDescent="0.35">
      <c r="B290" s="126" t="str">
        <f>IF(data_all[[#This Row],[Date]]="","",B289+1)</f>
        <v/>
      </c>
      <c r="C290" s="124" t="str">
        <f>IF(data_all[[#This Row],[Date]]="","",TEXT(D290,"dddd"))</f>
        <v/>
      </c>
      <c r="D290" s="121"/>
      <c r="E290" s="29"/>
      <c r="F290" s="29"/>
      <c r="G290" s="28"/>
      <c r="H290"/>
      <c r="J290" s="3"/>
    </row>
    <row r="291" spans="2:10" x14ac:dyDescent="0.35">
      <c r="B291" s="126" t="str">
        <f>IF(data_all[[#This Row],[Date]]="","",B290+1)</f>
        <v/>
      </c>
      <c r="C291" s="124" t="str">
        <f>IF(data_all[[#This Row],[Date]]="","",TEXT(D291,"dddd"))</f>
        <v/>
      </c>
      <c r="D291" s="121"/>
      <c r="E291" s="29"/>
      <c r="F291" s="29"/>
      <c r="G291" s="28"/>
      <c r="H291"/>
      <c r="J291" s="3"/>
    </row>
    <row r="292" spans="2:10" x14ac:dyDescent="0.35">
      <c r="B292" s="126" t="str">
        <f>IF(data_all[[#This Row],[Date]]="","",B291+1)</f>
        <v/>
      </c>
      <c r="C292" s="124" t="str">
        <f>IF(data_all[[#This Row],[Date]]="","",TEXT(D292,"dddd"))</f>
        <v/>
      </c>
      <c r="D292" s="121"/>
      <c r="E292" s="29"/>
      <c r="F292" s="29"/>
      <c r="G292" s="28"/>
      <c r="H292"/>
      <c r="J292" s="3"/>
    </row>
    <row r="293" spans="2:10" x14ac:dyDescent="0.35">
      <c r="B293" s="126" t="str">
        <f>IF(data_all[[#This Row],[Date]]="","",B292+1)</f>
        <v/>
      </c>
      <c r="C293" s="124" t="str">
        <f>IF(data_all[[#This Row],[Date]]="","",TEXT(D293,"dddd"))</f>
        <v/>
      </c>
      <c r="D293" s="121"/>
      <c r="E293" s="29"/>
      <c r="F293" s="29"/>
      <c r="G293" s="28"/>
      <c r="H293"/>
      <c r="J293" s="3"/>
    </row>
    <row r="294" spans="2:10" x14ac:dyDescent="0.35">
      <c r="B294" s="126" t="str">
        <f>IF(data_all[[#This Row],[Date]]="","",B293+1)</f>
        <v/>
      </c>
      <c r="C294" s="124" t="str">
        <f>IF(data_all[[#This Row],[Date]]="","",TEXT(D294,"dddd"))</f>
        <v/>
      </c>
      <c r="D294" s="121"/>
      <c r="E294" s="29"/>
      <c r="F294" s="29"/>
      <c r="G294" s="28"/>
      <c r="H294"/>
      <c r="J294" s="3"/>
    </row>
    <row r="295" spans="2:10" x14ac:dyDescent="0.35">
      <c r="B295" s="126" t="str">
        <f>IF(data_all[[#This Row],[Date]]="","",B294+1)</f>
        <v/>
      </c>
      <c r="C295" s="124" t="str">
        <f>IF(data_all[[#This Row],[Date]]="","",TEXT(D295,"dddd"))</f>
        <v/>
      </c>
      <c r="D295" s="121"/>
      <c r="E295" s="29"/>
      <c r="F295" s="29"/>
      <c r="G295" s="28"/>
      <c r="H295"/>
      <c r="J295" s="3"/>
    </row>
    <row r="296" spans="2:10" x14ac:dyDescent="0.35">
      <c r="B296" s="126" t="str">
        <f>IF(data_all[[#This Row],[Date]]="","",B295+1)</f>
        <v/>
      </c>
      <c r="C296" s="124" t="str">
        <f>IF(data_all[[#This Row],[Date]]="","",TEXT(D296,"dddd"))</f>
        <v/>
      </c>
      <c r="D296" s="121"/>
      <c r="E296" s="29"/>
      <c r="F296" s="29"/>
      <c r="G296" s="28"/>
      <c r="H296"/>
      <c r="J296" s="3"/>
    </row>
    <row r="297" spans="2:10" x14ac:dyDescent="0.35">
      <c r="B297" s="126" t="str">
        <f>IF(data_all[[#This Row],[Date]]="","",B296+1)</f>
        <v/>
      </c>
      <c r="C297" s="124" t="str">
        <f>IF(data_all[[#This Row],[Date]]="","",TEXT(D297,"dddd"))</f>
        <v/>
      </c>
      <c r="D297" s="121"/>
      <c r="E297" s="29"/>
      <c r="F297" s="29"/>
      <c r="G297" s="28"/>
      <c r="H297"/>
      <c r="J297" s="3"/>
    </row>
    <row r="298" spans="2:10" x14ac:dyDescent="0.35">
      <c r="B298" s="126" t="str">
        <f>IF(data_all[[#This Row],[Date]]="","",B297+1)</f>
        <v/>
      </c>
      <c r="C298" s="124" t="str">
        <f>IF(data_all[[#This Row],[Date]]="","",TEXT(D298,"dddd"))</f>
        <v/>
      </c>
      <c r="D298" s="121"/>
      <c r="E298" s="29"/>
      <c r="F298" s="29"/>
      <c r="G298" s="28"/>
      <c r="H298"/>
      <c r="J298" s="3"/>
    </row>
    <row r="299" spans="2:10" x14ac:dyDescent="0.35">
      <c r="B299" s="126" t="str">
        <f>IF(data_all[[#This Row],[Date]]="","",B298+1)</f>
        <v/>
      </c>
      <c r="C299" s="124" t="str">
        <f>IF(data_all[[#This Row],[Date]]="","",TEXT(D299,"dddd"))</f>
        <v/>
      </c>
      <c r="D299" s="121"/>
      <c r="E299" s="29"/>
      <c r="F299" s="29"/>
      <c r="G299" s="28"/>
      <c r="H299"/>
      <c r="J299" s="3"/>
    </row>
    <row r="300" spans="2:10" x14ac:dyDescent="0.35">
      <c r="B300" s="126" t="str">
        <f>IF(data_all[[#This Row],[Date]]="","",B299+1)</f>
        <v/>
      </c>
      <c r="C300" s="124" t="str">
        <f>IF(data_all[[#This Row],[Date]]="","",TEXT(D300,"dddd"))</f>
        <v/>
      </c>
      <c r="D300" s="121"/>
      <c r="E300" s="29"/>
      <c r="F300" s="29"/>
      <c r="G300" s="28"/>
      <c r="H300"/>
      <c r="J300" s="3"/>
    </row>
    <row r="301" spans="2:10" x14ac:dyDescent="0.35">
      <c r="B301" s="126" t="str">
        <f>IF(data_all[[#This Row],[Date]]="","",B300+1)</f>
        <v/>
      </c>
      <c r="C301" s="124" t="str">
        <f>IF(data_all[[#This Row],[Date]]="","",TEXT(D301,"dddd"))</f>
        <v/>
      </c>
      <c r="D301" s="121"/>
      <c r="E301" s="29"/>
      <c r="F301" s="29"/>
      <c r="G301" s="28"/>
      <c r="H301"/>
      <c r="J301" s="3"/>
    </row>
    <row r="302" spans="2:10" x14ac:dyDescent="0.35">
      <c r="B302" s="126" t="str">
        <f>IF(data_all[[#This Row],[Date]]="","",B301+1)</f>
        <v/>
      </c>
      <c r="C302" s="124" t="str">
        <f>IF(data_all[[#This Row],[Date]]="","",TEXT(D302,"dddd"))</f>
        <v/>
      </c>
      <c r="D302" s="121"/>
      <c r="E302" s="29"/>
      <c r="F302" s="29"/>
      <c r="G302" s="28"/>
      <c r="H302"/>
      <c r="J302" s="3"/>
    </row>
    <row r="303" spans="2:10" x14ac:dyDescent="0.35">
      <c r="B303" s="126" t="str">
        <f>IF(data_all[[#This Row],[Date]]="","",B302+1)</f>
        <v/>
      </c>
      <c r="C303" s="124" t="str">
        <f>IF(data_all[[#This Row],[Date]]="","",TEXT(D303,"dddd"))</f>
        <v/>
      </c>
      <c r="D303" s="121"/>
      <c r="E303" s="29"/>
      <c r="F303" s="29"/>
      <c r="G303" s="28"/>
      <c r="H303"/>
      <c r="J303" s="3"/>
    </row>
    <row r="304" spans="2:10" x14ac:dyDescent="0.35">
      <c r="B304" s="126" t="str">
        <f>IF(data_all[[#This Row],[Date]]="","",B303+1)</f>
        <v/>
      </c>
      <c r="C304" s="124" t="str">
        <f>IF(data_all[[#This Row],[Date]]="","",TEXT(D304,"dddd"))</f>
        <v/>
      </c>
      <c r="D304" s="121"/>
      <c r="E304" s="29"/>
      <c r="F304" s="29"/>
      <c r="G304" s="28"/>
      <c r="H304"/>
      <c r="J304" s="3"/>
    </row>
    <row r="305" spans="2:10" x14ac:dyDescent="0.35">
      <c r="B305" s="126" t="str">
        <f>IF(data_all[[#This Row],[Date]]="","",B304+1)</f>
        <v/>
      </c>
      <c r="C305" s="124" t="str">
        <f>IF(data_all[[#This Row],[Date]]="","",TEXT(D305,"dddd"))</f>
        <v/>
      </c>
      <c r="D305" s="121"/>
      <c r="E305" s="29"/>
      <c r="F305" s="29"/>
      <c r="G305" s="28"/>
      <c r="H305"/>
      <c r="J305" s="3"/>
    </row>
    <row r="306" spans="2:10" x14ac:dyDescent="0.35">
      <c r="B306" s="126" t="str">
        <f>IF(data_all[[#This Row],[Date]]="","",B305+1)</f>
        <v/>
      </c>
      <c r="C306" s="124" t="str">
        <f>IF(data_all[[#This Row],[Date]]="","",TEXT(D306,"dddd"))</f>
        <v/>
      </c>
      <c r="D306" s="121"/>
      <c r="E306" s="29"/>
      <c r="F306" s="29"/>
      <c r="G306" s="28"/>
      <c r="H306"/>
      <c r="J306" s="3"/>
    </row>
    <row r="307" spans="2:10" x14ac:dyDescent="0.35">
      <c r="B307" s="126" t="str">
        <f>IF(data_all[[#This Row],[Date]]="","",B306+1)</f>
        <v/>
      </c>
      <c r="C307" s="124" t="str">
        <f>IF(data_all[[#This Row],[Date]]="","",TEXT(D307,"dddd"))</f>
        <v/>
      </c>
      <c r="D307" s="121"/>
      <c r="E307" s="29"/>
      <c r="F307" s="29"/>
      <c r="G307" s="28"/>
      <c r="H307"/>
      <c r="J307" s="3"/>
    </row>
    <row r="308" spans="2:10" x14ac:dyDescent="0.35">
      <c r="B308" s="126" t="str">
        <f>IF(data_all[[#This Row],[Date]]="","",B307+1)</f>
        <v/>
      </c>
      <c r="C308" s="124" t="str">
        <f>IF(data_all[[#This Row],[Date]]="","",TEXT(D308,"dddd"))</f>
        <v/>
      </c>
      <c r="D308" s="121"/>
      <c r="E308" s="29"/>
      <c r="F308" s="29"/>
      <c r="G308" s="28"/>
      <c r="H308"/>
      <c r="J308" s="3"/>
    </row>
    <row r="309" spans="2:10" x14ac:dyDescent="0.35">
      <c r="B309" s="126" t="str">
        <f>IF(data_all[[#This Row],[Date]]="","",B308+1)</f>
        <v/>
      </c>
      <c r="C309" s="124" t="str">
        <f>IF(data_all[[#This Row],[Date]]="","",TEXT(D309,"dddd"))</f>
        <v/>
      </c>
      <c r="D309" s="121"/>
      <c r="E309" s="29"/>
      <c r="F309" s="29"/>
      <c r="G309" s="28"/>
      <c r="H309"/>
      <c r="J309" s="3"/>
    </row>
    <row r="310" spans="2:10" x14ac:dyDescent="0.35">
      <c r="B310" s="126" t="str">
        <f>IF(data_all[[#This Row],[Date]]="","",B309+1)</f>
        <v/>
      </c>
      <c r="C310" s="124" t="str">
        <f>IF(data_all[[#This Row],[Date]]="","",TEXT(D310,"dddd"))</f>
        <v/>
      </c>
      <c r="D310" s="121"/>
      <c r="E310" s="29"/>
      <c r="F310" s="29"/>
      <c r="G310" s="28"/>
      <c r="H310"/>
      <c r="J310" s="3"/>
    </row>
    <row r="311" spans="2:10" x14ac:dyDescent="0.35">
      <c r="B311" s="126" t="str">
        <f>IF(data_all[[#This Row],[Date]]="","",B310+1)</f>
        <v/>
      </c>
      <c r="C311" s="124" t="str">
        <f>IF(data_all[[#This Row],[Date]]="","",TEXT(D311,"dddd"))</f>
        <v/>
      </c>
      <c r="D311" s="121"/>
      <c r="E311" s="29"/>
      <c r="F311" s="29"/>
      <c r="G311" s="28"/>
      <c r="H311"/>
      <c r="J311" s="3"/>
    </row>
    <row r="312" spans="2:10" x14ac:dyDescent="0.35">
      <c r="B312" s="126" t="str">
        <f>IF(data_all[[#This Row],[Date]]="","",B311+1)</f>
        <v/>
      </c>
      <c r="C312" s="124" t="str">
        <f>IF(data_all[[#This Row],[Date]]="","",TEXT(D312,"dddd"))</f>
        <v/>
      </c>
      <c r="D312" s="121"/>
      <c r="E312" s="29"/>
      <c r="F312" s="29"/>
      <c r="G312" s="28"/>
      <c r="H312"/>
      <c r="J312" s="3"/>
    </row>
    <row r="313" spans="2:10" x14ac:dyDescent="0.35">
      <c r="B313" s="126" t="str">
        <f>IF(data_all[[#This Row],[Date]]="","",B312+1)</f>
        <v/>
      </c>
      <c r="C313" s="124" t="str">
        <f>IF(data_all[[#This Row],[Date]]="","",TEXT(D313,"dddd"))</f>
        <v/>
      </c>
      <c r="D313" s="121"/>
      <c r="E313" s="29"/>
      <c r="F313" s="29"/>
      <c r="G313" s="28"/>
      <c r="H313"/>
      <c r="J313" s="3"/>
    </row>
    <row r="314" spans="2:10" x14ac:dyDescent="0.35">
      <c r="B314" s="126" t="str">
        <f>IF(data_all[[#This Row],[Date]]="","",B313+1)</f>
        <v/>
      </c>
      <c r="C314" s="124" t="str">
        <f>IF(data_all[[#This Row],[Date]]="","",TEXT(D314,"dddd"))</f>
        <v/>
      </c>
      <c r="D314" s="121"/>
      <c r="E314" s="29"/>
      <c r="F314" s="29"/>
      <c r="G314" s="28"/>
      <c r="H314"/>
      <c r="J314" s="3"/>
    </row>
    <row r="315" spans="2:10" x14ac:dyDescent="0.35">
      <c r="B315" s="126" t="str">
        <f>IF(data_all[[#This Row],[Date]]="","",B314+1)</f>
        <v/>
      </c>
      <c r="C315" s="124" t="str">
        <f>IF(data_all[[#This Row],[Date]]="","",TEXT(D315,"dddd"))</f>
        <v/>
      </c>
      <c r="D315" s="121"/>
      <c r="E315" s="29"/>
      <c r="F315" s="29"/>
      <c r="G315" s="28"/>
      <c r="H315"/>
      <c r="J315" s="3"/>
    </row>
    <row r="316" spans="2:10" x14ac:dyDescent="0.35">
      <c r="B316" s="126" t="str">
        <f>IF(data_all[[#This Row],[Date]]="","",B315+1)</f>
        <v/>
      </c>
      <c r="C316" s="124" t="str">
        <f>IF(data_all[[#This Row],[Date]]="","",TEXT(D316,"dddd"))</f>
        <v/>
      </c>
      <c r="D316" s="121"/>
      <c r="E316" s="29"/>
      <c r="F316" s="29"/>
      <c r="G316" s="28"/>
      <c r="H316"/>
      <c r="J316" s="3"/>
    </row>
    <row r="317" spans="2:10" x14ac:dyDescent="0.35">
      <c r="B317" s="126" t="str">
        <f>IF(data_all[[#This Row],[Date]]="","",B316+1)</f>
        <v/>
      </c>
      <c r="C317" s="124" t="str">
        <f>IF(data_all[[#This Row],[Date]]="","",TEXT(D317,"dddd"))</f>
        <v/>
      </c>
      <c r="D317" s="121"/>
      <c r="E317" s="29"/>
      <c r="F317" s="29"/>
      <c r="G317" s="28"/>
      <c r="H317"/>
      <c r="J317" s="3"/>
    </row>
    <row r="318" spans="2:10" x14ac:dyDescent="0.35">
      <c r="B318" s="126" t="str">
        <f>IF(data_all[[#This Row],[Date]]="","",B317+1)</f>
        <v/>
      </c>
      <c r="C318" s="124" t="str">
        <f>IF(data_all[[#This Row],[Date]]="","",TEXT(D318,"dddd"))</f>
        <v/>
      </c>
      <c r="D318" s="121"/>
      <c r="E318" s="29"/>
      <c r="F318" s="29"/>
      <c r="G318" s="28"/>
      <c r="H318"/>
      <c r="J318" s="3"/>
    </row>
    <row r="319" spans="2:10" x14ac:dyDescent="0.35">
      <c r="B319" s="126" t="str">
        <f>IF(data_all[[#This Row],[Date]]="","",B318+1)</f>
        <v/>
      </c>
      <c r="C319" s="124" t="str">
        <f>IF(data_all[[#This Row],[Date]]="","",TEXT(D319,"dddd"))</f>
        <v/>
      </c>
      <c r="D319" s="121"/>
      <c r="E319" s="29"/>
      <c r="F319" s="29"/>
      <c r="G319" s="28"/>
      <c r="H319"/>
      <c r="J319" s="3"/>
    </row>
    <row r="320" spans="2:10" x14ac:dyDescent="0.35">
      <c r="B320" s="126" t="str">
        <f>IF(data_all[[#This Row],[Date]]="","",B319+1)</f>
        <v/>
      </c>
      <c r="C320" s="124" t="str">
        <f>IF(data_all[[#This Row],[Date]]="","",TEXT(D320,"dddd"))</f>
        <v/>
      </c>
      <c r="D320" s="121"/>
      <c r="E320" s="29"/>
      <c r="F320" s="29"/>
      <c r="G320" s="28"/>
      <c r="H320"/>
      <c r="J320" s="3"/>
    </row>
    <row r="321" spans="2:10" x14ac:dyDescent="0.35">
      <c r="B321" s="126" t="str">
        <f>IF(data_all[[#This Row],[Date]]="","",B320+1)</f>
        <v/>
      </c>
      <c r="C321" s="124" t="str">
        <f>IF(data_all[[#This Row],[Date]]="","",TEXT(D321,"dddd"))</f>
        <v/>
      </c>
      <c r="D321" s="121"/>
      <c r="E321" s="29"/>
      <c r="F321" s="29"/>
      <c r="G321" s="28"/>
      <c r="H321"/>
      <c r="J321" s="3"/>
    </row>
    <row r="322" spans="2:10" x14ac:dyDescent="0.35">
      <c r="B322" s="126" t="str">
        <f>IF(data_all[[#This Row],[Date]]="","",B321+1)</f>
        <v/>
      </c>
      <c r="C322" s="124" t="str">
        <f>IF(data_all[[#This Row],[Date]]="","",TEXT(D322,"dddd"))</f>
        <v/>
      </c>
      <c r="D322" s="121"/>
      <c r="E322" s="29"/>
      <c r="F322" s="29"/>
      <c r="G322" s="28"/>
      <c r="H322"/>
      <c r="J322" s="3"/>
    </row>
    <row r="323" spans="2:10" x14ac:dyDescent="0.35">
      <c r="B323" s="126" t="str">
        <f>IF(data_all[[#This Row],[Date]]="","",B322+1)</f>
        <v/>
      </c>
      <c r="C323" s="124" t="str">
        <f>IF(data_all[[#This Row],[Date]]="","",TEXT(D323,"dddd"))</f>
        <v/>
      </c>
      <c r="D323" s="121"/>
      <c r="E323" s="29"/>
      <c r="F323" s="29"/>
      <c r="G323" s="28"/>
      <c r="H323"/>
      <c r="J323" s="3"/>
    </row>
    <row r="324" spans="2:10" x14ac:dyDescent="0.35">
      <c r="B324" s="126" t="str">
        <f>IF(data_all[[#This Row],[Date]]="","",B323+1)</f>
        <v/>
      </c>
      <c r="C324" s="124" t="str">
        <f>IF(data_all[[#This Row],[Date]]="","",TEXT(D324,"dddd"))</f>
        <v/>
      </c>
      <c r="D324" s="121"/>
      <c r="E324" s="29"/>
      <c r="F324" s="29"/>
      <c r="G324" s="28"/>
      <c r="H324"/>
      <c r="J324" s="3"/>
    </row>
    <row r="325" spans="2:10" x14ac:dyDescent="0.35">
      <c r="B325" s="126" t="str">
        <f>IF(data_all[[#This Row],[Date]]="","",B324+1)</f>
        <v/>
      </c>
      <c r="C325" s="124" t="str">
        <f>IF(data_all[[#This Row],[Date]]="","",TEXT(D325,"dddd"))</f>
        <v/>
      </c>
      <c r="D325" s="121"/>
      <c r="E325" s="29"/>
      <c r="F325" s="29"/>
      <c r="G325" s="28"/>
      <c r="H325"/>
      <c r="J325" s="3"/>
    </row>
    <row r="326" spans="2:10" x14ac:dyDescent="0.35">
      <c r="B326" s="126" t="str">
        <f>IF(data_all[[#This Row],[Date]]="","",B325+1)</f>
        <v/>
      </c>
      <c r="C326" s="124" t="str">
        <f>IF(data_all[[#This Row],[Date]]="","",TEXT(D326,"dddd"))</f>
        <v/>
      </c>
      <c r="D326" s="121"/>
      <c r="E326" s="29"/>
      <c r="F326" s="29"/>
      <c r="G326" s="28"/>
      <c r="H326"/>
      <c r="J326" s="3"/>
    </row>
    <row r="327" spans="2:10" x14ac:dyDescent="0.35">
      <c r="B327" s="126" t="str">
        <f>IF(data_all[[#This Row],[Date]]="","",B326+1)</f>
        <v/>
      </c>
      <c r="C327" s="124" t="str">
        <f>IF(data_all[[#This Row],[Date]]="","",TEXT(D327,"dddd"))</f>
        <v/>
      </c>
      <c r="D327" s="121"/>
      <c r="E327" s="29"/>
      <c r="F327" s="29"/>
      <c r="G327" s="28"/>
      <c r="H327"/>
      <c r="J327" s="3"/>
    </row>
    <row r="328" spans="2:10" x14ac:dyDescent="0.35">
      <c r="B328" s="126" t="str">
        <f>IF(data_all[[#This Row],[Date]]="","",B327+1)</f>
        <v/>
      </c>
      <c r="C328" s="124" t="str">
        <f>IF(data_all[[#This Row],[Date]]="","",TEXT(D328,"dddd"))</f>
        <v/>
      </c>
      <c r="D328" s="121"/>
      <c r="E328" s="29"/>
      <c r="F328" s="29"/>
      <c r="G328" s="28"/>
      <c r="H328"/>
      <c r="J328" s="3"/>
    </row>
    <row r="329" spans="2:10" x14ac:dyDescent="0.35">
      <c r="B329" s="126" t="str">
        <f>IF(data_all[[#This Row],[Date]]="","",B328+1)</f>
        <v/>
      </c>
      <c r="C329" s="124" t="str">
        <f>IF(data_all[[#This Row],[Date]]="","",TEXT(D329,"dddd"))</f>
        <v/>
      </c>
      <c r="D329" s="121"/>
      <c r="E329" s="29"/>
      <c r="F329" s="29"/>
      <c r="G329" s="28"/>
      <c r="H329"/>
      <c r="J329" s="3"/>
    </row>
    <row r="330" spans="2:10" x14ac:dyDescent="0.35">
      <c r="B330" s="126" t="str">
        <f>IF(data_all[[#This Row],[Date]]="","",B329+1)</f>
        <v/>
      </c>
      <c r="C330" s="124" t="str">
        <f>IF(data_all[[#This Row],[Date]]="","",TEXT(D330,"dddd"))</f>
        <v/>
      </c>
      <c r="D330" s="121"/>
      <c r="E330" s="29"/>
      <c r="F330" s="29"/>
      <c r="G330" s="28"/>
      <c r="H330"/>
      <c r="J330" s="3"/>
    </row>
    <row r="331" spans="2:10" x14ac:dyDescent="0.35">
      <c r="B331" s="126" t="str">
        <f>IF(data_all[[#This Row],[Date]]="","",B330+1)</f>
        <v/>
      </c>
      <c r="C331" s="124" t="str">
        <f>IF(data_all[[#This Row],[Date]]="","",TEXT(D331,"dddd"))</f>
        <v/>
      </c>
      <c r="D331" s="121"/>
      <c r="E331" s="29"/>
      <c r="F331" s="29"/>
      <c r="G331" s="28"/>
      <c r="H331"/>
      <c r="J331" s="3"/>
    </row>
    <row r="332" spans="2:10" x14ac:dyDescent="0.35">
      <c r="B332" s="126" t="str">
        <f>IF(data_all[[#This Row],[Date]]="","",B331+1)</f>
        <v/>
      </c>
      <c r="C332" s="124" t="str">
        <f>IF(data_all[[#This Row],[Date]]="","",TEXT(D332,"dddd"))</f>
        <v/>
      </c>
      <c r="D332" s="121"/>
      <c r="E332" s="29"/>
      <c r="F332" s="29"/>
      <c r="G332" s="28"/>
      <c r="H332"/>
      <c r="J332" s="3"/>
    </row>
    <row r="333" spans="2:10" x14ac:dyDescent="0.35">
      <c r="B333" s="126" t="str">
        <f>IF(data_all[[#This Row],[Date]]="","",B332+1)</f>
        <v/>
      </c>
      <c r="C333" s="124" t="str">
        <f>IF(data_all[[#This Row],[Date]]="","",TEXT(D333,"dddd"))</f>
        <v/>
      </c>
      <c r="D333" s="121"/>
      <c r="E333" s="29"/>
      <c r="F333" s="29"/>
      <c r="G333" s="28"/>
      <c r="H333"/>
      <c r="J333" s="3"/>
    </row>
    <row r="334" spans="2:10" x14ac:dyDescent="0.35">
      <c r="B334" s="126" t="str">
        <f>IF(data_all[[#This Row],[Date]]="","",B333+1)</f>
        <v/>
      </c>
      <c r="C334" s="124" t="str">
        <f>IF(data_all[[#This Row],[Date]]="","",TEXT(D334,"dddd"))</f>
        <v/>
      </c>
      <c r="D334" s="121"/>
      <c r="E334" s="29"/>
      <c r="F334" s="29"/>
      <c r="G334" s="28"/>
      <c r="H334"/>
      <c r="J334" s="3"/>
    </row>
    <row r="335" spans="2:10" x14ac:dyDescent="0.35">
      <c r="B335" s="126" t="str">
        <f>IF(data_all[[#This Row],[Date]]="","",B334+1)</f>
        <v/>
      </c>
      <c r="C335" s="124" t="str">
        <f>IF(data_all[[#This Row],[Date]]="","",TEXT(D335,"dddd"))</f>
        <v/>
      </c>
      <c r="D335" s="121"/>
      <c r="E335" s="29"/>
      <c r="F335" s="29"/>
      <c r="G335" s="28"/>
      <c r="H335"/>
      <c r="J335" s="3"/>
    </row>
    <row r="336" spans="2:10" x14ac:dyDescent="0.35">
      <c r="B336" s="126" t="str">
        <f>IF(data_all[[#This Row],[Date]]="","",B335+1)</f>
        <v/>
      </c>
      <c r="C336" s="124" t="str">
        <f>IF(data_all[[#This Row],[Date]]="","",TEXT(D336,"dddd"))</f>
        <v/>
      </c>
      <c r="D336" s="121"/>
      <c r="E336" s="29"/>
      <c r="F336" s="29"/>
      <c r="G336" s="28"/>
      <c r="H336"/>
      <c r="J336" s="3"/>
    </row>
    <row r="337" spans="2:10" x14ac:dyDescent="0.35">
      <c r="B337" s="126" t="str">
        <f>IF(data_all[[#This Row],[Date]]="","",B336+1)</f>
        <v/>
      </c>
      <c r="C337" s="124" t="str">
        <f>IF(data_all[[#This Row],[Date]]="","",TEXT(D337,"dddd"))</f>
        <v/>
      </c>
      <c r="D337" s="121"/>
      <c r="E337" s="29"/>
      <c r="F337" s="29"/>
      <c r="G337" s="28"/>
      <c r="H337"/>
      <c r="J337" s="3"/>
    </row>
    <row r="338" spans="2:10" x14ac:dyDescent="0.35">
      <c r="B338" s="126" t="str">
        <f>IF(data_all[[#This Row],[Date]]="","",B337+1)</f>
        <v/>
      </c>
      <c r="C338" s="124" t="str">
        <f>IF(data_all[[#This Row],[Date]]="","",TEXT(D338,"dddd"))</f>
        <v/>
      </c>
      <c r="D338" s="121"/>
      <c r="E338" s="29"/>
      <c r="F338" s="29"/>
      <c r="G338" s="28"/>
      <c r="H338"/>
      <c r="J338" s="3"/>
    </row>
    <row r="339" spans="2:10" x14ac:dyDescent="0.35">
      <c r="B339" s="126" t="str">
        <f>IF(data_all[[#This Row],[Date]]="","",B338+1)</f>
        <v/>
      </c>
      <c r="C339" s="124" t="str">
        <f>IF(data_all[[#This Row],[Date]]="","",TEXT(D339,"dddd"))</f>
        <v/>
      </c>
      <c r="D339" s="121"/>
      <c r="E339" s="29"/>
      <c r="F339" s="29"/>
      <c r="G339" s="28"/>
      <c r="H339"/>
      <c r="J339" s="3"/>
    </row>
    <row r="340" spans="2:10" x14ac:dyDescent="0.35">
      <c r="B340" s="126" t="str">
        <f>IF(data_all[[#This Row],[Date]]="","",B339+1)</f>
        <v/>
      </c>
      <c r="C340" s="124" t="str">
        <f>IF(data_all[[#This Row],[Date]]="","",TEXT(D340,"dddd"))</f>
        <v/>
      </c>
      <c r="D340" s="121"/>
      <c r="E340" s="29"/>
      <c r="F340" s="29"/>
      <c r="G340" s="28"/>
      <c r="H340"/>
      <c r="J340" s="3"/>
    </row>
    <row r="341" spans="2:10" x14ac:dyDescent="0.35">
      <c r="B341" s="126" t="str">
        <f>IF(data_all[[#This Row],[Date]]="","",B340+1)</f>
        <v/>
      </c>
      <c r="C341" s="124" t="str">
        <f>IF(data_all[[#This Row],[Date]]="","",TEXT(D341,"dddd"))</f>
        <v/>
      </c>
      <c r="D341" s="121"/>
      <c r="E341" s="29"/>
      <c r="F341" s="29"/>
      <c r="G341" s="28"/>
      <c r="H341"/>
      <c r="J341" s="3"/>
    </row>
    <row r="342" spans="2:10" x14ac:dyDescent="0.35">
      <c r="B342" s="126" t="str">
        <f>IF(data_all[[#This Row],[Date]]="","",B341+1)</f>
        <v/>
      </c>
      <c r="C342" s="124" t="str">
        <f>IF(data_all[[#This Row],[Date]]="","",TEXT(D342,"dddd"))</f>
        <v/>
      </c>
      <c r="D342" s="121"/>
      <c r="E342" s="29"/>
      <c r="F342" s="29"/>
      <c r="G342" s="28"/>
      <c r="H342"/>
      <c r="J342" s="3"/>
    </row>
    <row r="343" spans="2:10" x14ac:dyDescent="0.35">
      <c r="B343" s="126" t="str">
        <f>IF(data_all[[#This Row],[Date]]="","",B342+1)</f>
        <v/>
      </c>
      <c r="C343" s="124" t="str">
        <f>IF(data_all[[#This Row],[Date]]="","",TEXT(D343,"dddd"))</f>
        <v/>
      </c>
      <c r="D343" s="121"/>
      <c r="E343" s="29"/>
      <c r="F343" s="29"/>
      <c r="G343" s="28"/>
      <c r="H343"/>
      <c r="J343" s="3"/>
    </row>
    <row r="344" spans="2:10" x14ac:dyDescent="0.35">
      <c r="B344" s="126" t="str">
        <f>IF(data_all[[#This Row],[Date]]="","",B343+1)</f>
        <v/>
      </c>
      <c r="C344" s="124" t="str">
        <f>IF(data_all[[#This Row],[Date]]="","",TEXT(D344,"dddd"))</f>
        <v/>
      </c>
      <c r="D344" s="121"/>
      <c r="E344" s="29"/>
      <c r="F344" s="29"/>
      <c r="G344" s="28"/>
      <c r="H344"/>
      <c r="J344" s="3"/>
    </row>
    <row r="345" spans="2:10" x14ac:dyDescent="0.35">
      <c r="B345" s="126" t="str">
        <f>IF(data_all[[#This Row],[Date]]="","",B344+1)</f>
        <v/>
      </c>
      <c r="C345" s="124" t="str">
        <f>IF(data_all[[#This Row],[Date]]="","",TEXT(D345,"dddd"))</f>
        <v/>
      </c>
      <c r="D345" s="121"/>
      <c r="E345" s="29"/>
      <c r="F345" s="29"/>
      <c r="G345" s="28"/>
      <c r="H345"/>
      <c r="J345" s="3"/>
    </row>
    <row r="346" spans="2:10" x14ac:dyDescent="0.35">
      <c r="B346" s="126" t="str">
        <f>IF(data_all[[#This Row],[Date]]="","",B345+1)</f>
        <v/>
      </c>
      <c r="C346" s="124" t="str">
        <f>IF(data_all[[#This Row],[Date]]="","",TEXT(D346,"dddd"))</f>
        <v/>
      </c>
      <c r="D346" s="121"/>
      <c r="E346" s="29"/>
      <c r="F346" s="29"/>
      <c r="G346" s="28"/>
      <c r="H346"/>
      <c r="J346" s="3"/>
    </row>
    <row r="347" spans="2:10" x14ac:dyDescent="0.35">
      <c r="B347" s="126" t="str">
        <f>IF(data_all[[#This Row],[Date]]="","",B346+1)</f>
        <v/>
      </c>
      <c r="C347" s="124" t="str">
        <f>IF(data_all[[#This Row],[Date]]="","",TEXT(D347,"dddd"))</f>
        <v/>
      </c>
      <c r="D347" s="121"/>
      <c r="E347" s="29"/>
      <c r="F347" s="29"/>
      <c r="G347" s="28"/>
      <c r="H347"/>
      <c r="J347" s="3"/>
    </row>
    <row r="348" spans="2:10" x14ac:dyDescent="0.35">
      <c r="B348" s="126" t="str">
        <f>IF(data_all[[#This Row],[Date]]="","",B347+1)</f>
        <v/>
      </c>
      <c r="C348" s="124" t="str">
        <f>IF(data_all[[#This Row],[Date]]="","",TEXT(D348,"dddd"))</f>
        <v/>
      </c>
      <c r="D348" s="121"/>
      <c r="E348" s="29"/>
      <c r="F348" s="29"/>
      <c r="G348" s="28"/>
      <c r="H348"/>
      <c r="J348" s="3"/>
    </row>
    <row r="349" spans="2:10" x14ac:dyDescent="0.35">
      <c r="B349" s="126" t="str">
        <f>IF(data_all[[#This Row],[Date]]="","",B348+1)</f>
        <v/>
      </c>
      <c r="C349" s="124" t="str">
        <f>IF(data_all[[#This Row],[Date]]="","",TEXT(D349,"dddd"))</f>
        <v/>
      </c>
      <c r="D349" s="121"/>
      <c r="E349" s="29"/>
      <c r="F349" s="29"/>
      <c r="G349" s="28"/>
      <c r="H349"/>
      <c r="J349" s="3"/>
    </row>
    <row r="350" spans="2:10" x14ac:dyDescent="0.35">
      <c r="B350" s="126" t="str">
        <f>IF(data_all[[#This Row],[Date]]="","",B349+1)</f>
        <v/>
      </c>
      <c r="C350" s="124" t="str">
        <f>IF(data_all[[#This Row],[Date]]="","",TEXT(D350,"dddd"))</f>
        <v/>
      </c>
      <c r="D350" s="121"/>
      <c r="E350" s="29"/>
      <c r="F350" s="29"/>
      <c r="G350" s="28"/>
      <c r="H350"/>
      <c r="J350" s="3"/>
    </row>
    <row r="351" spans="2:10" x14ac:dyDescent="0.35">
      <c r="B351" s="126" t="str">
        <f>IF(data_all[[#This Row],[Date]]="","",B350+1)</f>
        <v/>
      </c>
      <c r="C351" s="124" t="str">
        <f>IF(data_all[[#This Row],[Date]]="","",TEXT(D351,"dddd"))</f>
        <v/>
      </c>
      <c r="D351" s="121"/>
      <c r="E351" s="29"/>
      <c r="F351" s="29"/>
      <c r="G351" s="28"/>
      <c r="H351"/>
      <c r="J351" s="3"/>
    </row>
    <row r="352" spans="2:10" x14ac:dyDescent="0.35">
      <c r="B352" s="126" t="str">
        <f>IF(data_all[[#This Row],[Date]]="","",B351+1)</f>
        <v/>
      </c>
      <c r="C352" s="124" t="str">
        <f>IF(data_all[[#This Row],[Date]]="","",TEXT(D352,"dddd"))</f>
        <v/>
      </c>
      <c r="D352" s="121"/>
      <c r="E352" s="29"/>
      <c r="F352" s="29"/>
      <c r="G352" s="28"/>
      <c r="H352"/>
      <c r="J352" s="3"/>
    </row>
    <row r="353" spans="2:10" x14ac:dyDescent="0.35">
      <c r="B353" s="126" t="str">
        <f>IF(data_all[[#This Row],[Date]]="","",B352+1)</f>
        <v/>
      </c>
      <c r="C353" s="124" t="str">
        <f>IF(data_all[[#This Row],[Date]]="","",TEXT(D353,"dddd"))</f>
        <v/>
      </c>
      <c r="D353" s="121"/>
      <c r="E353" s="29"/>
      <c r="F353" s="29"/>
      <c r="G353" s="28"/>
      <c r="H353"/>
      <c r="J353" s="3"/>
    </row>
    <row r="354" spans="2:10" x14ac:dyDescent="0.35">
      <c r="B354" s="126" t="str">
        <f>IF(data_all[[#This Row],[Date]]="","",B353+1)</f>
        <v/>
      </c>
      <c r="C354" s="124" t="str">
        <f>IF(data_all[[#This Row],[Date]]="","",TEXT(D354,"dddd"))</f>
        <v/>
      </c>
      <c r="D354" s="121"/>
      <c r="E354" s="29"/>
      <c r="F354" s="29"/>
      <c r="G354" s="28"/>
      <c r="H354"/>
      <c r="J354" s="3"/>
    </row>
    <row r="355" spans="2:10" x14ac:dyDescent="0.35">
      <c r="B355" s="126" t="str">
        <f>IF(data_all[[#This Row],[Date]]="","",B354+1)</f>
        <v/>
      </c>
      <c r="C355" s="124" t="str">
        <f>IF(data_all[[#This Row],[Date]]="","",TEXT(D355,"dddd"))</f>
        <v/>
      </c>
      <c r="D355" s="121"/>
      <c r="E355" s="29"/>
      <c r="F355" s="29"/>
      <c r="G355" s="28"/>
      <c r="H355"/>
      <c r="J355" s="3"/>
    </row>
    <row r="356" spans="2:10" x14ac:dyDescent="0.35">
      <c r="B356" s="126" t="str">
        <f>IF(data_all[[#This Row],[Date]]="","",B355+1)</f>
        <v/>
      </c>
      <c r="C356" s="124" t="str">
        <f>IF(data_all[[#This Row],[Date]]="","",TEXT(D356,"dddd"))</f>
        <v/>
      </c>
      <c r="D356" s="121"/>
      <c r="E356" s="29"/>
      <c r="F356" s="29"/>
      <c r="G356" s="28"/>
      <c r="H356"/>
      <c r="J356" s="3"/>
    </row>
    <row r="357" spans="2:10" x14ac:dyDescent="0.35">
      <c r="B357" s="126" t="str">
        <f>IF(data_all[[#This Row],[Date]]="","",B356+1)</f>
        <v/>
      </c>
      <c r="C357" s="124" t="str">
        <f>IF(data_all[[#This Row],[Date]]="","",TEXT(D357,"dddd"))</f>
        <v/>
      </c>
      <c r="D357" s="121"/>
      <c r="E357" s="29"/>
      <c r="F357" s="29"/>
      <c r="G357" s="28"/>
      <c r="H357"/>
      <c r="J357" s="3"/>
    </row>
    <row r="358" spans="2:10" x14ac:dyDescent="0.35">
      <c r="B358" s="126" t="str">
        <f>IF(data_all[[#This Row],[Date]]="","",B357+1)</f>
        <v/>
      </c>
      <c r="C358" s="124" t="str">
        <f>IF(data_all[[#This Row],[Date]]="","",TEXT(D358,"dddd"))</f>
        <v/>
      </c>
      <c r="D358" s="121"/>
      <c r="E358" s="29"/>
      <c r="F358" s="29"/>
      <c r="G358" s="28"/>
      <c r="H358"/>
      <c r="J358" s="3"/>
    </row>
    <row r="359" spans="2:10" x14ac:dyDescent="0.35">
      <c r="B359" s="126" t="str">
        <f>IF(data_all[[#This Row],[Date]]="","",B358+1)</f>
        <v/>
      </c>
      <c r="C359" s="124" t="str">
        <f>IF(data_all[[#This Row],[Date]]="","",TEXT(D359,"dddd"))</f>
        <v/>
      </c>
      <c r="D359" s="121"/>
      <c r="E359" s="29"/>
      <c r="F359" s="29"/>
      <c r="G359" s="28"/>
      <c r="H359"/>
      <c r="J359" s="3"/>
    </row>
    <row r="360" spans="2:10" x14ac:dyDescent="0.35">
      <c r="B360" s="126" t="str">
        <f>IF(data_all[[#This Row],[Date]]="","",B359+1)</f>
        <v/>
      </c>
      <c r="C360" s="124" t="str">
        <f>IF(data_all[[#This Row],[Date]]="","",TEXT(D360,"dddd"))</f>
        <v/>
      </c>
      <c r="D360" s="121"/>
      <c r="E360" s="29"/>
      <c r="F360" s="29"/>
      <c r="G360" s="28"/>
      <c r="H360"/>
      <c r="J360" s="3"/>
    </row>
    <row r="361" spans="2:10" x14ac:dyDescent="0.35">
      <c r="B361" s="126" t="str">
        <f>IF(data_all[[#This Row],[Date]]="","",B360+1)</f>
        <v/>
      </c>
      <c r="C361" s="124" t="str">
        <f>IF(data_all[[#This Row],[Date]]="","",TEXT(D361,"dddd"))</f>
        <v/>
      </c>
      <c r="D361" s="121"/>
      <c r="E361" s="29"/>
      <c r="F361" s="29"/>
      <c r="G361" s="28"/>
      <c r="H361"/>
      <c r="J361" s="3"/>
    </row>
    <row r="362" spans="2:10" x14ac:dyDescent="0.35">
      <c r="B362" s="126" t="str">
        <f>IF(data_all[[#This Row],[Date]]="","",B361+1)</f>
        <v/>
      </c>
      <c r="C362" s="124" t="str">
        <f>IF(data_all[[#This Row],[Date]]="","",TEXT(D362,"dddd"))</f>
        <v/>
      </c>
      <c r="D362" s="121"/>
      <c r="E362" s="29"/>
      <c r="F362" s="29"/>
      <c r="G362" s="28"/>
      <c r="H362"/>
      <c r="J362" s="3"/>
    </row>
    <row r="363" spans="2:10" x14ac:dyDescent="0.35">
      <c r="B363" s="126" t="str">
        <f>IF(data_all[[#This Row],[Date]]="","",B362+1)</f>
        <v/>
      </c>
      <c r="C363" s="124" t="str">
        <f>IF(data_all[[#This Row],[Date]]="","",TEXT(D363,"dddd"))</f>
        <v/>
      </c>
      <c r="D363" s="121"/>
      <c r="E363" s="29"/>
      <c r="F363" s="29"/>
      <c r="G363" s="28"/>
      <c r="H363"/>
      <c r="J363" s="3"/>
    </row>
    <row r="364" spans="2:10" x14ac:dyDescent="0.35">
      <c r="B364" s="126" t="str">
        <f>IF(data_all[[#This Row],[Date]]="","",B363+1)</f>
        <v/>
      </c>
      <c r="C364" s="124" t="str">
        <f>IF(data_all[[#This Row],[Date]]="","",TEXT(D364,"dddd"))</f>
        <v/>
      </c>
      <c r="D364" s="121"/>
      <c r="E364" s="29"/>
      <c r="F364" s="29"/>
      <c r="G364" s="28"/>
      <c r="H364"/>
      <c r="J364" s="3"/>
    </row>
    <row r="365" spans="2:10" x14ac:dyDescent="0.35">
      <c r="B365" s="126" t="str">
        <f>IF(data_all[[#This Row],[Date]]="","",B364+1)</f>
        <v/>
      </c>
      <c r="C365" s="124" t="str">
        <f>IF(data_all[[#This Row],[Date]]="","",TEXT(D365,"dddd"))</f>
        <v/>
      </c>
      <c r="D365" s="121"/>
      <c r="E365" s="29"/>
      <c r="F365" s="29"/>
      <c r="G365" s="28"/>
      <c r="H365"/>
      <c r="J365" s="3"/>
    </row>
    <row r="366" spans="2:10" x14ac:dyDescent="0.35">
      <c r="B366" s="126" t="str">
        <f>IF(data_all[[#This Row],[Date]]="","",B365+1)</f>
        <v/>
      </c>
      <c r="C366" s="124" t="str">
        <f>IF(data_all[[#This Row],[Date]]="","",TEXT(D366,"dddd"))</f>
        <v/>
      </c>
      <c r="D366" s="121"/>
      <c r="E366" s="29"/>
      <c r="F366" s="29"/>
      <c r="G366" s="28"/>
      <c r="H366"/>
      <c r="J366" s="3"/>
    </row>
    <row r="367" spans="2:10" x14ac:dyDescent="0.35">
      <c r="B367" s="126" t="str">
        <f>IF(data_all[[#This Row],[Date]]="","",B366+1)</f>
        <v/>
      </c>
      <c r="C367" s="124" t="str">
        <f>IF(data_all[[#This Row],[Date]]="","",TEXT(D367,"dddd"))</f>
        <v/>
      </c>
      <c r="D367" s="121"/>
      <c r="E367" s="29"/>
      <c r="F367" s="29"/>
      <c r="G367" s="28"/>
      <c r="H367"/>
      <c r="J367" s="3"/>
    </row>
    <row r="368" spans="2:10" x14ac:dyDescent="0.35">
      <c r="B368" s="126" t="str">
        <f>IF(data_all[[#This Row],[Date]]="","",B367+1)</f>
        <v/>
      </c>
      <c r="C368" s="124" t="str">
        <f>IF(data_all[[#This Row],[Date]]="","",TEXT(D368,"dddd"))</f>
        <v/>
      </c>
      <c r="D368" s="121"/>
      <c r="E368" s="29"/>
      <c r="F368" s="29"/>
      <c r="G368" s="28"/>
      <c r="H368"/>
      <c r="J368" s="3"/>
    </row>
    <row r="369" spans="2:10" x14ac:dyDescent="0.35">
      <c r="B369" s="126" t="str">
        <f>IF(data_all[[#This Row],[Date]]="","",B368+1)</f>
        <v/>
      </c>
      <c r="C369" s="124" t="str">
        <f>IF(data_all[[#This Row],[Date]]="","",TEXT(D369,"dddd"))</f>
        <v/>
      </c>
      <c r="D369" s="121"/>
      <c r="E369" s="29"/>
      <c r="F369" s="29"/>
      <c r="G369" s="28"/>
      <c r="H369"/>
      <c r="J369" s="3"/>
    </row>
    <row r="370" spans="2:10" x14ac:dyDescent="0.35">
      <c r="B370" s="126" t="str">
        <f>IF(data_all[[#This Row],[Date]]="","",B369+1)</f>
        <v/>
      </c>
      <c r="C370" s="124" t="str">
        <f>IF(data_all[[#This Row],[Date]]="","",TEXT(D370,"dddd"))</f>
        <v/>
      </c>
      <c r="D370" s="121"/>
      <c r="E370" s="29"/>
      <c r="F370" s="29"/>
      <c r="G370" s="28"/>
      <c r="H370"/>
      <c r="J370" s="3"/>
    </row>
    <row r="371" spans="2:10" x14ac:dyDescent="0.35">
      <c r="B371" s="126" t="str">
        <f>IF(data_all[[#This Row],[Date]]="","",B370+1)</f>
        <v/>
      </c>
      <c r="C371" s="124" t="str">
        <f>IF(data_all[[#This Row],[Date]]="","",TEXT(D371,"dddd"))</f>
        <v/>
      </c>
      <c r="D371" s="121"/>
      <c r="E371" s="29"/>
      <c r="F371" s="29"/>
      <c r="G371" s="28"/>
      <c r="H371"/>
      <c r="J371" s="3"/>
    </row>
    <row r="372" spans="2:10" x14ac:dyDescent="0.35">
      <c r="B372" s="126" t="str">
        <f>IF(data_all[[#This Row],[Date]]="","",B371+1)</f>
        <v/>
      </c>
      <c r="C372" s="124" t="str">
        <f>IF(data_all[[#This Row],[Date]]="","",TEXT(D372,"dddd"))</f>
        <v/>
      </c>
      <c r="D372" s="121"/>
      <c r="E372" s="29"/>
      <c r="F372" s="29"/>
      <c r="G372" s="28"/>
      <c r="H372"/>
      <c r="J372" s="3"/>
    </row>
    <row r="373" spans="2:10" x14ac:dyDescent="0.35">
      <c r="B373" s="126" t="str">
        <f>IF(data_all[[#This Row],[Date]]="","",B372+1)</f>
        <v/>
      </c>
      <c r="C373" s="124" t="str">
        <f>IF(data_all[[#This Row],[Date]]="","",TEXT(D373,"dddd"))</f>
        <v/>
      </c>
      <c r="D373" s="121"/>
      <c r="E373" s="29"/>
      <c r="F373" s="29"/>
      <c r="G373" s="28"/>
      <c r="H373"/>
      <c r="J373" s="3"/>
    </row>
    <row r="374" spans="2:10" x14ac:dyDescent="0.35">
      <c r="B374" s="126" t="str">
        <f>IF(data_all[[#This Row],[Date]]="","",B373+1)</f>
        <v/>
      </c>
      <c r="C374" s="124" t="str">
        <f>IF(data_all[[#This Row],[Date]]="","",TEXT(D374,"dddd"))</f>
        <v/>
      </c>
      <c r="D374" s="121"/>
      <c r="E374" s="29"/>
      <c r="F374" s="29"/>
      <c r="G374" s="28"/>
      <c r="H374"/>
      <c r="J374" s="3"/>
    </row>
    <row r="375" spans="2:10" x14ac:dyDescent="0.35">
      <c r="B375" s="126" t="str">
        <f>IF(data_all[[#This Row],[Date]]="","",B374+1)</f>
        <v/>
      </c>
      <c r="C375" s="124" t="str">
        <f>IF(data_all[[#This Row],[Date]]="","",TEXT(D375,"dddd"))</f>
        <v/>
      </c>
      <c r="D375" s="121"/>
      <c r="E375" s="29"/>
      <c r="F375" s="29"/>
      <c r="G375" s="28"/>
      <c r="H375"/>
      <c r="J375" s="3"/>
    </row>
    <row r="376" spans="2:10" x14ac:dyDescent="0.35">
      <c r="B376" s="126" t="str">
        <f>IF(data_all[[#This Row],[Date]]="","",B375+1)</f>
        <v/>
      </c>
      <c r="C376" s="124" t="str">
        <f>IF(data_all[[#This Row],[Date]]="","",TEXT(D376,"dddd"))</f>
        <v/>
      </c>
      <c r="D376" s="121"/>
      <c r="E376" s="29"/>
      <c r="F376" s="29"/>
      <c r="G376" s="28"/>
      <c r="H376"/>
      <c r="J376" s="3"/>
    </row>
    <row r="377" spans="2:10" x14ac:dyDescent="0.35">
      <c r="B377" s="126" t="str">
        <f>IF(data_all[[#This Row],[Date]]="","",B376+1)</f>
        <v/>
      </c>
      <c r="C377" s="124" t="str">
        <f>IF(data_all[[#This Row],[Date]]="","",TEXT(D377,"dddd"))</f>
        <v/>
      </c>
      <c r="D377" s="121"/>
      <c r="E377" s="29"/>
      <c r="F377" s="29"/>
      <c r="G377" s="28"/>
      <c r="H377"/>
      <c r="J377" s="3"/>
    </row>
    <row r="378" spans="2:10" x14ac:dyDescent="0.35">
      <c r="B378" s="126" t="str">
        <f>IF(data_all[[#This Row],[Date]]="","",B377+1)</f>
        <v/>
      </c>
      <c r="C378" s="124" t="str">
        <f>IF(data_all[[#This Row],[Date]]="","",TEXT(D378,"dddd"))</f>
        <v/>
      </c>
      <c r="D378" s="121"/>
      <c r="E378" s="29"/>
      <c r="F378" s="29"/>
      <c r="G378" s="28"/>
      <c r="H378"/>
      <c r="J378" s="3"/>
    </row>
    <row r="379" spans="2:10" x14ac:dyDescent="0.35">
      <c r="B379" s="126" t="str">
        <f>IF(data_all[[#This Row],[Date]]="","",B378+1)</f>
        <v/>
      </c>
      <c r="C379" s="124" t="str">
        <f>IF(data_all[[#This Row],[Date]]="","",TEXT(D379,"dddd"))</f>
        <v/>
      </c>
      <c r="D379" s="121"/>
      <c r="E379" s="29"/>
      <c r="F379" s="29"/>
      <c r="G379" s="28"/>
      <c r="H379"/>
      <c r="J379" s="3"/>
    </row>
    <row r="380" spans="2:10" x14ac:dyDescent="0.35">
      <c r="B380" s="126" t="str">
        <f>IF(data_all[[#This Row],[Date]]="","",B379+1)</f>
        <v/>
      </c>
      <c r="C380" s="124" t="str">
        <f>IF(data_all[[#This Row],[Date]]="","",TEXT(D380,"dddd"))</f>
        <v/>
      </c>
      <c r="D380" s="121"/>
      <c r="E380" s="29"/>
      <c r="F380" s="29"/>
      <c r="G380" s="28"/>
      <c r="H380"/>
      <c r="J380" s="3"/>
    </row>
    <row r="381" spans="2:10" x14ac:dyDescent="0.35">
      <c r="B381" s="126" t="str">
        <f>IF(data_all[[#This Row],[Date]]="","",B380+1)</f>
        <v/>
      </c>
      <c r="C381" s="124" t="str">
        <f>IF(data_all[[#This Row],[Date]]="","",TEXT(D381,"dddd"))</f>
        <v/>
      </c>
      <c r="D381" s="121"/>
      <c r="E381" s="29"/>
      <c r="F381" s="29"/>
      <c r="G381" s="28"/>
      <c r="H381"/>
      <c r="J381" s="3"/>
    </row>
    <row r="382" spans="2:10" x14ac:dyDescent="0.35">
      <c r="B382" s="126" t="str">
        <f>IF(data_all[[#This Row],[Date]]="","",B381+1)</f>
        <v/>
      </c>
      <c r="C382" s="124" t="str">
        <f>IF(data_all[[#This Row],[Date]]="","",TEXT(D382,"dddd"))</f>
        <v/>
      </c>
      <c r="D382" s="121"/>
      <c r="E382" s="29"/>
      <c r="F382" s="29"/>
      <c r="G382" s="28"/>
      <c r="H382"/>
      <c r="J382" s="3"/>
    </row>
    <row r="383" spans="2:10" x14ac:dyDescent="0.35">
      <c r="B383" s="126" t="str">
        <f>IF(data_all[[#This Row],[Date]]="","",B382+1)</f>
        <v/>
      </c>
      <c r="C383" s="124" t="str">
        <f>IF(data_all[[#This Row],[Date]]="","",TEXT(D383,"dddd"))</f>
        <v/>
      </c>
      <c r="D383" s="121"/>
      <c r="E383" s="29"/>
      <c r="F383" s="29"/>
      <c r="G383" s="28"/>
      <c r="H383"/>
      <c r="J383" s="3"/>
    </row>
    <row r="384" spans="2:10" x14ac:dyDescent="0.35">
      <c r="B384" s="126" t="str">
        <f>IF(data_all[[#This Row],[Date]]="","",B383+1)</f>
        <v/>
      </c>
      <c r="C384" s="124" t="str">
        <f>IF(data_all[[#This Row],[Date]]="","",TEXT(D384,"dddd"))</f>
        <v/>
      </c>
      <c r="D384" s="121"/>
      <c r="E384" s="29"/>
      <c r="F384" s="29"/>
      <c r="G384" s="28"/>
      <c r="H384"/>
      <c r="J384" s="3"/>
    </row>
    <row r="385" spans="2:10" x14ac:dyDescent="0.35">
      <c r="B385" s="126" t="str">
        <f>IF(data_all[[#This Row],[Date]]="","",B384+1)</f>
        <v/>
      </c>
      <c r="C385" s="124" t="str">
        <f>IF(data_all[[#This Row],[Date]]="","",TEXT(D385,"dddd"))</f>
        <v/>
      </c>
      <c r="D385" s="121"/>
      <c r="E385" s="29"/>
      <c r="F385" s="29"/>
      <c r="G385" s="28"/>
      <c r="H385"/>
      <c r="J385" s="3"/>
    </row>
    <row r="386" spans="2:10" x14ac:dyDescent="0.35">
      <c r="B386" s="126" t="str">
        <f>IF(data_all[[#This Row],[Date]]="","",B385+1)</f>
        <v/>
      </c>
      <c r="C386" s="124" t="str">
        <f>IF(data_all[[#This Row],[Date]]="","",TEXT(D386,"dddd"))</f>
        <v/>
      </c>
      <c r="D386" s="121"/>
      <c r="E386" s="29"/>
      <c r="F386" s="29"/>
      <c r="G386" s="28"/>
      <c r="H386"/>
      <c r="J386" s="3"/>
    </row>
    <row r="387" spans="2:10" x14ac:dyDescent="0.35">
      <c r="B387" s="126" t="str">
        <f>IF(data_all[[#This Row],[Date]]="","",B386+1)</f>
        <v/>
      </c>
      <c r="C387" s="124" t="str">
        <f>IF(data_all[[#This Row],[Date]]="","",TEXT(D387,"dddd"))</f>
        <v/>
      </c>
      <c r="D387" s="121"/>
      <c r="E387" s="29"/>
      <c r="F387" s="29"/>
      <c r="G387" s="28"/>
      <c r="H387"/>
      <c r="J387" s="3"/>
    </row>
    <row r="388" spans="2:10" x14ac:dyDescent="0.35">
      <c r="B388" s="126" t="str">
        <f>IF(data_all[[#This Row],[Date]]="","",B387+1)</f>
        <v/>
      </c>
      <c r="C388" s="124" t="str">
        <f>IF(data_all[[#This Row],[Date]]="","",TEXT(D388,"dddd"))</f>
        <v/>
      </c>
      <c r="D388" s="121"/>
      <c r="E388" s="29"/>
      <c r="F388" s="29"/>
      <c r="G388" s="28"/>
      <c r="H388"/>
      <c r="J388" s="3"/>
    </row>
    <row r="389" spans="2:10" x14ac:dyDescent="0.35">
      <c r="B389" s="126" t="str">
        <f>IF(data_all[[#This Row],[Date]]="","",B388+1)</f>
        <v/>
      </c>
      <c r="C389" s="124" t="str">
        <f>IF(data_all[[#This Row],[Date]]="","",TEXT(D389,"dddd"))</f>
        <v/>
      </c>
      <c r="D389" s="121"/>
      <c r="E389" s="29"/>
      <c r="F389" s="29"/>
      <c r="G389" s="28"/>
      <c r="H389"/>
      <c r="J389" s="3"/>
    </row>
    <row r="390" spans="2:10" x14ac:dyDescent="0.35">
      <c r="B390" s="126" t="str">
        <f>IF(data_all[[#This Row],[Date]]="","",B389+1)</f>
        <v/>
      </c>
      <c r="C390" s="124" t="str">
        <f>IF(data_all[[#This Row],[Date]]="","",TEXT(D390,"dddd"))</f>
        <v/>
      </c>
      <c r="D390" s="121"/>
      <c r="E390" s="29"/>
      <c r="F390" s="29"/>
      <c r="G390" s="28"/>
      <c r="H390"/>
      <c r="J390" s="3"/>
    </row>
    <row r="391" spans="2:10" x14ac:dyDescent="0.35">
      <c r="B391" s="126" t="str">
        <f>IF(data_all[[#This Row],[Date]]="","",B390+1)</f>
        <v/>
      </c>
      <c r="C391" s="124" t="str">
        <f>IF(data_all[[#This Row],[Date]]="","",TEXT(D391,"dddd"))</f>
        <v/>
      </c>
      <c r="D391" s="121"/>
      <c r="E391" s="29"/>
      <c r="F391" s="29"/>
      <c r="G391" s="28"/>
      <c r="H391"/>
      <c r="J391" s="3"/>
    </row>
    <row r="392" spans="2:10" x14ac:dyDescent="0.35">
      <c r="B392" s="126" t="str">
        <f>IF(data_all[[#This Row],[Date]]="","",B391+1)</f>
        <v/>
      </c>
      <c r="C392" s="124" t="str">
        <f>IF(data_all[[#This Row],[Date]]="","",TEXT(D392,"dddd"))</f>
        <v/>
      </c>
      <c r="D392" s="121"/>
      <c r="E392" s="29"/>
      <c r="F392" s="29"/>
      <c r="G392" s="28"/>
      <c r="H392"/>
      <c r="J392" s="3"/>
    </row>
    <row r="393" spans="2:10" x14ac:dyDescent="0.35">
      <c r="B393" s="126" t="str">
        <f>IF(data_all[[#This Row],[Date]]="","",B392+1)</f>
        <v/>
      </c>
      <c r="C393" s="124" t="str">
        <f>IF(data_all[[#This Row],[Date]]="","",TEXT(D393,"dddd"))</f>
        <v/>
      </c>
      <c r="D393" s="121"/>
      <c r="E393" s="29"/>
      <c r="F393" s="29"/>
      <c r="G393" s="28"/>
      <c r="H393"/>
      <c r="J393" s="3"/>
    </row>
    <row r="394" spans="2:10" x14ac:dyDescent="0.35">
      <c r="B394" s="126" t="str">
        <f>IF(data_all[[#This Row],[Date]]="","",B393+1)</f>
        <v/>
      </c>
      <c r="C394" s="124" t="str">
        <f>IF(data_all[[#This Row],[Date]]="","",TEXT(D394,"dddd"))</f>
        <v/>
      </c>
      <c r="D394" s="121"/>
      <c r="E394" s="29"/>
      <c r="F394" s="29"/>
      <c r="G394" s="28"/>
      <c r="H394"/>
      <c r="J394" s="3"/>
    </row>
    <row r="395" spans="2:10" x14ac:dyDescent="0.35">
      <c r="B395" s="126" t="str">
        <f>IF(data_all[[#This Row],[Date]]="","",B394+1)</f>
        <v/>
      </c>
      <c r="C395" s="124" t="str">
        <f>IF(data_all[[#This Row],[Date]]="","",TEXT(D395,"dddd"))</f>
        <v/>
      </c>
      <c r="D395" s="121"/>
      <c r="E395" s="29"/>
      <c r="F395" s="29"/>
      <c r="G395" s="28"/>
      <c r="H395"/>
      <c r="J395" s="3"/>
    </row>
    <row r="396" spans="2:10" x14ac:dyDescent="0.35">
      <c r="B396" s="126" t="str">
        <f>IF(data_all[[#This Row],[Date]]="","",B395+1)</f>
        <v/>
      </c>
      <c r="C396" s="124" t="str">
        <f>IF(data_all[[#This Row],[Date]]="","",TEXT(D396,"dddd"))</f>
        <v/>
      </c>
      <c r="D396" s="121"/>
      <c r="E396" s="29"/>
      <c r="F396" s="29"/>
      <c r="G396" s="28"/>
      <c r="H396"/>
      <c r="J396" s="3"/>
    </row>
    <row r="397" spans="2:10" x14ac:dyDescent="0.35">
      <c r="B397" s="126" t="str">
        <f>IF(data_all[[#This Row],[Date]]="","",B396+1)</f>
        <v/>
      </c>
      <c r="C397" s="124" t="str">
        <f>IF(data_all[[#This Row],[Date]]="","",TEXT(D397,"dddd"))</f>
        <v/>
      </c>
      <c r="D397" s="121"/>
      <c r="E397" s="29"/>
      <c r="F397" s="29"/>
      <c r="G397" s="28"/>
      <c r="H397"/>
      <c r="J397" s="3"/>
    </row>
    <row r="398" spans="2:10" x14ac:dyDescent="0.35">
      <c r="B398" s="126" t="str">
        <f>IF(data_all[[#This Row],[Date]]="","",B397+1)</f>
        <v/>
      </c>
      <c r="C398" s="124" t="str">
        <f>IF(data_all[[#This Row],[Date]]="","",TEXT(D398,"dddd"))</f>
        <v/>
      </c>
      <c r="D398" s="121"/>
      <c r="E398" s="29"/>
      <c r="F398" s="29"/>
      <c r="G398" s="28"/>
      <c r="H398"/>
      <c r="J398" s="3"/>
    </row>
    <row r="399" spans="2:10" x14ac:dyDescent="0.35">
      <c r="B399" s="126" t="str">
        <f>IF(data_all[[#This Row],[Date]]="","",B398+1)</f>
        <v/>
      </c>
      <c r="C399" s="124" t="str">
        <f>IF(data_all[[#This Row],[Date]]="","",TEXT(D399,"dddd"))</f>
        <v/>
      </c>
      <c r="D399" s="121"/>
      <c r="E399" s="29"/>
      <c r="F399" s="29"/>
      <c r="G399" s="28"/>
      <c r="H399"/>
      <c r="J399" s="3"/>
    </row>
    <row r="400" spans="2:10" x14ac:dyDescent="0.35">
      <c r="B400" s="126" t="str">
        <f>IF(data_all[[#This Row],[Date]]="","",B399+1)</f>
        <v/>
      </c>
      <c r="C400" s="124" t="str">
        <f>IF(data_all[[#This Row],[Date]]="","",TEXT(D400,"dddd"))</f>
        <v/>
      </c>
      <c r="D400" s="121"/>
      <c r="E400" s="29"/>
      <c r="F400" s="29"/>
      <c r="G400" s="28"/>
      <c r="H400"/>
      <c r="J400" s="3"/>
    </row>
    <row r="401" spans="2:10" x14ac:dyDescent="0.35">
      <c r="B401" s="126" t="str">
        <f>IF(data_all[[#This Row],[Date]]="","",B400+1)</f>
        <v/>
      </c>
      <c r="C401" s="124" t="str">
        <f>IF(data_all[[#This Row],[Date]]="","",TEXT(D401,"dddd"))</f>
        <v/>
      </c>
      <c r="D401" s="121"/>
      <c r="E401" s="29"/>
      <c r="F401" s="29"/>
      <c r="G401" s="28"/>
      <c r="H401"/>
      <c r="J401" s="3"/>
    </row>
    <row r="402" spans="2:10" x14ac:dyDescent="0.35">
      <c r="B402" s="126" t="str">
        <f>IF(data_all[[#This Row],[Date]]="","",B401+1)</f>
        <v/>
      </c>
      <c r="C402" s="124" t="str">
        <f>IF(data_all[[#This Row],[Date]]="","",TEXT(D402,"dddd"))</f>
        <v/>
      </c>
      <c r="D402" s="121"/>
      <c r="E402" s="29"/>
      <c r="F402" s="29"/>
      <c r="G402" s="28"/>
      <c r="H402"/>
      <c r="J402" s="3"/>
    </row>
    <row r="403" spans="2:10" x14ac:dyDescent="0.35">
      <c r="B403" s="126" t="str">
        <f>IF(data_all[[#This Row],[Date]]="","",B402+1)</f>
        <v/>
      </c>
      <c r="C403" s="124" t="str">
        <f>IF(data_all[[#This Row],[Date]]="","",TEXT(D403,"dddd"))</f>
        <v/>
      </c>
      <c r="D403" s="121"/>
      <c r="E403" s="29"/>
      <c r="F403" s="29"/>
      <c r="G403" s="28"/>
      <c r="H403"/>
      <c r="J403" s="3"/>
    </row>
    <row r="404" spans="2:10" x14ac:dyDescent="0.35">
      <c r="B404" s="126" t="str">
        <f>IF(data_all[[#This Row],[Date]]="","",B403+1)</f>
        <v/>
      </c>
      <c r="C404" s="124" t="str">
        <f>IF(data_all[[#This Row],[Date]]="","",TEXT(D404,"dddd"))</f>
        <v/>
      </c>
      <c r="D404" s="121"/>
      <c r="E404" s="29"/>
      <c r="F404" s="29"/>
      <c r="G404" s="28"/>
      <c r="H404"/>
      <c r="J404" s="3"/>
    </row>
    <row r="405" spans="2:10" x14ac:dyDescent="0.35">
      <c r="B405" s="126" t="str">
        <f>IF(data_all[[#This Row],[Date]]="","",B404+1)</f>
        <v/>
      </c>
      <c r="C405" s="124" t="str">
        <f>IF(data_all[[#This Row],[Date]]="","",TEXT(D405,"dddd"))</f>
        <v/>
      </c>
      <c r="D405" s="121"/>
      <c r="E405" s="29"/>
      <c r="F405" s="29"/>
      <c r="G405" s="28"/>
      <c r="H405"/>
      <c r="J405" s="3"/>
    </row>
    <row r="406" spans="2:10" x14ac:dyDescent="0.35">
      <c r="B406" s="126" t="str">
        <f>IF(data_all[[#This Row],[Date]]="","",B405+1)</f>
        <v/>
      </c>
      <c r="C406" s="124" t="str">
        <f>IF(data_all[[#This Row],[Date]]="","",TEXT(D406,"dddd"))</f>
        <v/>
      </c>
      <c r="D406" s="121"/>
      <c r="E406" s="29"/>
      <c r="F406" s="29"/>
      <c r="G406" s="28"/>
      <c r="H406"/>
      <c r="J406" s="3"/>
    </row>
    <row r="407" spans="2:10" x14ac:dyDescent="0.35">
      <c r="B407" s="126" t="str">
        <f>IF(data_all[[#This Row],[Date]]="","",B406+1)</f>
        <v/>
      </c>
      <c r="C407" s="124" t="str">
        <f>IF(data_all[[#This Row],[Date]]="","",TEXT(D407,"dddd"))</f>
        <v/>
      </c>
      <c r="D407" s="121"/>
      <c r="E407" s="29"/>
      <c r="F407" s="29"/>
      <c r="G407" s="28"/>
      <c r="H407"/>
      <c r="J407" s="3"/>
    </row>
    <row r="408" spans="2:10" x14ac:dyDescent="0.35">
      <c r="B408" s="126" t="str">
        <f>IF(data_all[[#This Row],[Date]]="","",B407+1)</f>
        <v/>
      </c>
      <c r="C408" s="124" t="str">
        <f>IF(data_all[[#This Row],[Date]]="","",TEXT(D408,"dddd"))</f>
        <v/>
      </c>
      <c r="D408" s="121"/>
      <c r="E408" s="29"/>
      <c r="F408" s="29"/>
      <c r="G408" s="28"/>
      <c r="H408"/>
      <c r="J408" s="3"/>
    </row>
    <row r="409" spans="2:10" x14ac:dyDescent="0.35">
      <c r="B409" s="126" t="str">
        <f>IF(data_all[[#This Row],[Date]]="","",B408+1)</f>
        <v/>
      </c>
      <c r="C409" s="124" t="str">
        <f>IF(data_all[[#This Row],[Date]]="","",TEXT(D409,"dddd"))</f>
        <v/>
      </c>
      <c r="D409" s="121"/>
      <c r="E409" s="29"/>
      <c r="F409" s="29"/>
      <c r="G409" s="28"/>
      <c r="H409"/>
      <c r="J409" s="3"/>
    </row>
    <row r="410" spans="2:10" x14ac:dyDescent="0.35">
      <c r="B410" s="126" t="str">
        <f>IF(data_all[[#This Row],[Date]]="","",B409+1)</f>
        <v/>
      </c>
      <c r="C410" s="124" t="str">
        <f>IF(data_all[[#This Row],[Date]]="","",TEXT(D410,"dddd"))</f>
        <v/>
      </c>
      <c r="D410" s="121"/>
      <c r="E410" s="29"/>
      <c r="F410" s="29"/>
      <c r="G410" s="28"/>
      <c r="H410"/>
      <c r="J410" s="3"/>
    </row>
    <row r="411" spans="2:10" x14ac:dyDescent="0.35">
      <c r="B411" s="126" t="str">
        <f>IF(data_all[[#This Row],[Date]]="","",B410+1)</f>
        <v/>
      </c>
      <c r="C411" s="124" t="str">
        <f>IF(data_all[[#This Row],[Date]]="","",TEXT(D411,"dddd"))</f>
        <v/>
      </c>
      <c r="D411" s="121"/>
      <c r="E411" s="29"/>
      <c r="F411" s="29"/>
      <c r="G411" s="28"/>
      <c r="H411"/>
      <c r="J411" s="3"/>
    </row>
    <row r="412" spans="2:10" x14ac:dyDescent="0.35">
      <c r="B412" s="126" t="str">
        <f>IF(data_all[[#This Row],[Date]]="","",B411+1)</f>
        <v/>
      </c>
      <c r="C412" s="124" t="str">
        <f>IF(data_all[[#This Row],[Date]]="","",TEXT(D412,"dddd"))</f>
        <v/>
      </c>
      <c r="D412" s="121"/>
      <c r="E412" s="29"/>
      <c r="F412" s="29"/>
      <c r="G412" s="28"/>
      <c r="H412"/>
      <c r="J412" s="3"/>
    </row>
    <row r="413" spans="2:10" x14ac:dyDescent="0.35">
      <c r="B413" s="126" t="str">
        <f>IF(data_all[[#This Row],[Date]]="","",B412+1)</f>
        <v/>
      </c>
      <c r="C413" s="124" t="str">
        <f>IF(data_all[[#This Row],[Date]]="","",TEXT(D413,"dddd"))</f>
        <v/>
      </c>
      <c r="D413" s="121"/>
      <c r="E413" s="29"/>
      <c r="F413" s="29"/>
      <c r="G413" s="28"/>
      <c r="H413"/>
      <c r="J413" s="3"/>
    </row>
    <row r="414" spans="2:10" x14ac:dyDescent="0.35">
      <c r="B414" s="126" t="str">
        <f>IF(data_all[[#This Row],[Date]]="","",B413+1)</f>
        <v/>
      </c>
      <c r="C414" s="124" t="str">
        <f>IF(data_all[[#This Row],[Date]]="","",TEXT(D414,"dddd"))</f>
        <v/>
      </c>
      <c r="D414" s="121"/>
      <c r="E414" s="29"/>
      <c r="F414" s="29"/>
      <c r="G414" s="28"/>
      <c r="H414"/>
      <c r="J414" s="3"/>
    </row>
    <row r="415" spans="2:10" x14ac:dyDescent="0.35">
      <c r="B415" s="126" t="str">
        <f>IF(data_all[[#This Row],[Date]]="","",B414+1)</f>
        <v/>
      </c>
      <c r="C415" s="124" t="str">
        <f>IF(data_all[[#This Row],[Date]]="","",TEXT(D415,"dddd"))</f>
        <v/>
      </c>
      <c r="D415" s="121"/>
      <c r="E415" s="29"/>
      <c r="F415" s="29"/>
      <c r="G415" s="28"/>
      <c r="H415"/>
      <c r="J415" s="3"/>
    </row>
    <row r="416" spans="2:10" x14ac:dyDescent="0.35">
      <c r="B416" s="126" t="str">
        <f>IF(data_all[[#This Row],[Date]]="","",B415+1)</f>
        <v/>
      </c>
      <c r="C416" s="124" t="str">
        <f>IF(data_all[[#This Row],[Date]]="","",TEXT(D416,"dddd"))</f>
        <v/>
      </c>
      <c r="D416" s="121"/>
      <c r="E416" s="29"/>
      <c r="F416" s="29"/>
      <c r="G416" s="28"/>
      <c r="H416"/>
      <c r="J416" s="3"/>
    </row>
    <row r="417" spans="2:10" x14ac:dyDescent="0.35">
      <c r="B417" s="126" t="str">
        <f>IF(data_all[[#This Row],[Date]]="","",B416+1)</f>
        <v/>
      </c>
      <c r="C417" s="124" t="str">
        <f>IF(data_all[[#This Row],[Date]]="","",TEXT(D417,"dddd"))</f>
        <v/>
      </c>
      <c r="D417" s="121"/>
      <c r="E417" s="29"/>
      <c r="F417" s="29"/>
      <c r="G417" s="28"/>
      <c r="H417"/>
      <c r="J417" s="3"/>
    </row>
    <row r="418" spans="2:10" x14ac:dyDescent="0.35">
      <c r="B418" s="126" t="str">
        <f>IF(data_all[[#This Row],[Date]]="","",B417+1)</f>
        <v/>
      </c>
      <c r="C418" s="124" t="str">
        <f>IF(data_all[[#This Row],[Date]]="","",TEXT(D418,"dddd"))</f>
        <v/>
      </c>
      <c r="D418" s="121"/>
      <c r="E418" s="29"/>
      <c r="F418" s="29"/>
      <c r="G418" s="28"/>
      <c r="H418"/>
      <c r="J418" s="3"/>
    </row>
    <row r="419" spans="2:10" x14ac:dyDescent="0.35">
      <c r="B419" s="126" t="str">
        <f>IF(data_all[[#This Row],[Date]]="","",B418+1)</f>
        <v/>
      </c>
      <c r="C419" s="124" t="str">
        <f>IF(data_all[[#This Row],[Date]]="","",TEXT(D419,"dddd"))</f>
        <v/>
      </c>
      <c r="D419" s="121"/>
      <c r="E419" s="29"/>
      <c r="F419" s="29"/>
      <c r="G419" s="28"/>
      <c r="H419"/>
      <c r="J419" s="3"/>
    </row>
    <row r="420" spans="2:10" x14ac:dyDescent="0.35">
      <c r="B420" s="126" t="str">
        <f>IF(data_all[[#This Row],[Date]]="","",B419+1)</f>
        <v/>
      </c>
      <c r="C420" s="124" t="str">
        <f>IF(data_all[[#This Row],[Date]]="","",TEXT(D420,"dddd"))</f>
        <v/>
      </c>
      <c r="D420" s="121"/>
      <c r="E420" s="29"/>
      <c r="F420" s="29"/>
      <c r="G420" s="28"/>
      <c r="H420"/>
      <c r="J420" s="3"/>
    </row>
    <row r="421" spans="2:10" x14ac:dyDescent="0.35">
      <c r="B421" s="126" t="str">
        <f>IF(data_all[[#This Row],[Date]]="","",B420+1)</f>
        <v/>
      </c>
      <c r="C421" s="124" t="str">
        <f>IF(data_all[[#This Row],[Date]]="","",TEXT(D421,"dddd"))</f>
        <v/>
      </c>
      <c r="D421" s="121"/>
      <c r="E421" s="29"/>
      <c r="F421" s="29"/>
      <c r="G421" s="28"/>
      <c r="H421"/>
      <c r="J421" s="3"/>
    </row>
    <row r="422" spans="2:10" x14ac:dyDescent="0.35">
      <c r="B422" s="126" t="str">
        <f>IF(data_all[[#This Row],[Date]]="","",B421+1)</f>
        <v/>
      </c>
      <c r="C422" s="124" t="str">
        <f>IF(data_all[[#This Row],[Date]]="","",TEXT(D422,"dddd"))</f>
        <v/>
      </c>
      <c r="D422" s="121"/>
      <c r="E422" s="29"/>
      <c r="F422" s="29"/>
      <c r="G422" s="28"/>
      <c r="H422"/>
      <c r="J422" s="3"/>
    </row>
    <row r="423" spans="2:10" x14ac:dyDescent="0.35">
      <c r="B423" s="126" t="str">
        <f>IF(data_all[[#This Row],[Date]]="","",B422+1)</f>
        <v/>
      </c>
      <c r="C423" s="124" t="str">
        <f>IF(data_all[[#This Row],[Date]]="","",TEXT(D423,"dddd"))</f>
        <v/>
      </c>
      <c r="D423" s="121"/>
      <c r="E423" s="29"/>
      <c r="F423" s="29"/>
      <c r="G423" s="28"/>
      <c r="H423"/>
      <c r="J423" s="3"/>
    </row>
    <row r="424" spans="2:10" x14ac:dyDescent="0.35">
      <c r="B424" s="126" t="str">
        <f>IF(data_all[[#This Row],[Date]]="","",B423+1)</f>
        <v/>
      </c>
      <c r="C424" s="124" t="str">
        <f>IF(data_all[[#This Row],[Date]]="","",TEXT(D424,"dddd"))</f>
        <v/>
      </c>
      <c r="D424" s="121"/>
      <c r="E424" s="29"/>
      <c r="F424" s="29"/>
      <c r="G424" s="28"/>
      <c r="H424"/>
      <c r="J424" s="3"/>
    </row>
    <row r="425" spans="2:10" x14ac:dyDescent="0.35">
      <c r="B425" s="126" t="str">
        <f>IF(data_all[[#This Row],[Date]]="","",B424+1)</f>
        <v/>
      </c>
      <c r="C425" s="124" t="str">
        <f>IF(data_all[[#This Row],[Date]]="","",TEXT(D425,"dddd"))</f>
        <v/>
      </c>
      <c r="D425" s="121"/>
      <c r="E425" s="29"/>
      <c r="F425" s="29"/>
      <c r="G425" s="28"/>
      <c r="H425"/>
      <c r="J425" s="3"/>
    </row>
    <row r="426" spans="2:10" x14ac:dyDescent="0.35">
      <c r="B426" s="126" t="str">
        <f>IF(data_all[[#This Row],[Date]]="","",B425+1)</f>
        <v/>
      </c>
      <c r="C426" s="124" t="str">
        <f>IF(data_all[[#This Row],[Date]]="","",TEXT(D426,"dddd"))</f>
        <v/>
      </c>
      <c r="D426" s="121"/>
      <c r="E426" s="29"/>
      <c r="F426" s="29"/>
      <c r="G426" s="28"/>
      <c r="H426"/>
      <c r="J426" s="3"/>
    </row>
    <row r="427" spans="2:10" x14ac:dyDescent="0.35">
      <c r="B427" s="126" t="str">
        <f>IF(data_all[[#This Row],[Date]]="","",B426+1)</f>
        <v/>
      </c>
      <c r="C427" s="124" t="str">
        <f>IF(data_all[[#This Row],[Date]]="","",TEXT(D427,"dddd"))</f>
        <v/>
      </c>
      <c r="D427" s="121"/>
      <c r="E427" s="29"/>
      <c r="F427" s="29"/>
      <c r="G427" s="28"/>
      <c r="H427"/>
      <c r="J427" s="3"/>
    </row>
    <row r="428" spans="2:10" x14ac:dyDescent="0.35">
      <c r="B428" s="126" t="str">
        <f>IF(data_all[[#This Row],[Date]]="","",B427+1)</f>
        <v/>
      </c>
      <c r="C428" s="124" t="str">
        <f>IF(data_all[[#This Row],[Date]]="","",TEXT(D428,"dddd"))</f>
        <v/>
      </c>
      <c r="D428" s="121"/>
      <c r="E428" s="29"/>
      <c r="F428" s="29"/>
      <c r="G428" s="28"/>
      <c r="H428"/>
      <c r="J428" s="3"/>
    </row>
    <row r="429" spans="2:10" x14ac:dyDescent="0.35">
      <c r="B429" s="126" t="str">
        <f>IF(data_all[[#This Row],[Date]]="","",B428+1)</f>
        <v/>
      </c>
      <c r="C429" s="124" t="str">
        <f>IF(data_all[[#This Row],[Date]]="","",TEXT(D429,"dddd"))</f>
        <v/>
      </c>
      <c r="D429" s="121"/>
      <c r="E429" s="29"/>
      <c r="F429" s="29"/>
      <c r="G429" s="28"/>
      <c r="H429"/>
      <c r="J429" s="3"/>
    </row>
    <row r="430" spans="2:10" x14ac:dyDescent="0.35">
      <c r="B430" s="126" t="str">
        <f>IF(data_all[[#This Row],[Date]]="","",B429+1)</f>
        <v/>
      </c>
      <c r="C430" s="124" t="str">
        <f>IF(data_all[[#This Row],[Date]]="","",TEXT(D430,"dddd"))</f>
        <v/>
      </c>
      <c r="D430" s="121"/>
      <c r="E430" s="29"/>
      <c r="F430" s="29"/>
      <c r="G430" s="28"/>
      <c r="H430"/>
      <c r="J430" s="3"/>
    </row>
    <row r="431" spans="2:10" x14ac:dyDescent="0.35">
      <c r="B431" s="126" t="str">
        <f>IF(data_all[[#This Row],[Date]]="","",B430+1)</f>
        <v/>
      </c>
      <c r="C431" s="124" t="str">
        <f>IF(data_all[[#This Row],[Date]]="","",TEXT(D431,"dddd"))</f>
        <v/>
      </c>
      <c r="D431" s="121"/>
      <c r="E431" s="29"/>
      <c r="F431" s="29"/>
      <c r="G431" s="28"/>
      <c r="H431"/>
      <c r="J431" s="3"/>
    </row>
    <row r="432" spans="2:10" x14ac:dyDescent="0.35">
      <c r="B432" s="126" t="str">
        <f>IF(data_all[[#This Row],[Date]]="","",B431+1)</f>
        <v/>
      </c>
      <c r="C432" s="124" t="str">
        <f>IF(data_all[[#This Row],[Date]]="","",TEXT(D432,"dddd"))</f>
        <v/>
      </c>
      <c r="D432" s="121"/>
      <c r="E432" s="29"/>
      <c r="F432" s="29"/>
      <c r="G432" s="28"/>
      <c r="H432"/>
      <c r="J432" s="3"/>
    </row>
    <row r="433" spans="2:10" x14ac:dyDescent="0.35">
      <c r="B433" s="126" t="str">
        <f>IF(data_all[[#This Row],[Date]]="","",B432+1)</f>
        <v/>
      </c>
      <c r="C433" s="124" t="str">
        <f>IF(data_all[[#This Row],[Date]]="","",TEXT(D433,"dddd"))</f>
        <v/>
      </c>
      <c r="D433" s="121"/>
      <c r="E433" s="29"/>
      <c r="F433" s="29"/>
      <c r="G433" s="28"/>
      <c r="H433"/>
      <c r="J433" s="3"/>
    </row>
    <row r="434" spans="2:10" x14ac:dyDescent="0.35">
      <c r="B434" s="126" t="str">
        <f>IF(data_all[[#This Row],[Date]]="","",B433+1)</f>
        <v/>
      </c>
      <c r="C434" s="124" t="str">
        <f>IF(data_all[[#This Row],[Date]]="","",TEXT(D434,"dddd"))</f>
        <v/>
      </c>
      <c r="D434" s="121"/>
      <c r="E434" s="29"/>
      <c r="F434" s="29"/>
      <c r="G434" s="28"/>
      <c r="H434"/>
      <c r="J434" s="3"/>
    </row>
    <row r="435" spans="2:10" x14ac:dyDescent="0.35">
      <c r="B435" s="126" t="str">
        <f>IF(data_all[[#This Row],[Date]]="","",B434+1)</f>
        <v/>
      </c>
      <c r="C435" s="124" t="str">
        <f>IF(data_all[[#This Row],[Date]]="","",TEXT(D435,"dddd"))</f>
        <v/>
      </c>
      <c r="D435" s="121"/>
      <c r="E435" s="29"/>
      <c r="F435" s="29"/>
      <c r="G435" s="28"/>
      <c r="H435"/>
      <c r="J435" s="3"/>
    </row>
    <row r="436" spans="2:10" x14ac:dyDescent="0.35">
      <c r="B436" s="126" t="str">
        <f>IF(data_all[[#This Row],[Date]]="","",B435+1)</f>
        <v/>
      </c>
      <c r="C436" s="124" t="str">
        <f>IF(data_all[[#This Row],[Date]]="","",TEXT(D436,"dddd"))</f>
        <v/>
      </c>
      <c r="D436" s="121"/>
      <c r="E436" s="29"/>
      <c r="F436" s="29"/>
      <c r="G436" s="28"/>
      <c r="H436"/>
      <c r="J436" s="3"/>
    </row>
    <row r="437" spans="2:10" x14ac:dyDescent="0.35">
      <c r="B437" s="126" t="str">
        <f>IF(data_all[[#This Row],[Date]]="","",B436+1)</f>
        <v/>
      </c>
      <c r="C437" s="124" t="str">
        <f>IF(data_all[[#This Row],[Date]]="","",TEXT(D437,"dddd"))</f>
        <v/>
      </c>
      <c r="D437" s="121"/>
      <c r="E437" s="29"/>
      <c r="F437" s="29"/>
      <c r="G437" s="28"/>
      <c r="H437"/>
      <c r="J437" s="3"/>
    </row>
    <row r="438" spans="2:10" x14ac:dyDescent="0.35">
      <c r="B438" s="126" t="str">
        <f>IF(data_all[[#This Row],[Date]]="","",B437+1)</f>
        <v/>
      </c>
      <c r="C438" s="124" t="str">
        <f>IF(data_all[[#This Row],[Date]]="","",TEXT(D438,"dddd"))</f>
        <v/>
      </c>
      <c r="D438" s="121"/>
      <c r="E438" s="29"/>
      <c r="F438" s="29"/>
      <c r="G438" s="28"/>
      <c r="H438"/>
      <c r="J438" s="3"/>
    </row>
    <row r="439" spans="2:10" x14ac:dyDescent="0.35">
      <c r="B439" s="126" t="str">
        <f>IF(data_all[[#This Row],[Date]]="","",B438+1)</f>
        <v/>
      </c>
      <c r="C439" s="124" t="str">
        <f>IF(data_all[[#This Row],[Date]]="","",TEXT(D439,"dddd"))</f>
        <v/>
      </c>
      <c r="D439" s="121"/>
      <c r="E439" s="29"/>
      <c r="F439" s="29"/>
      <c r="G439" s="28"/>
      <c r="H439"/>
      <c r="J439" s="3"/>
    </row>
    <row r="440" spans="2:10" x14ac:dyDescent="0.35">
      <c r="B440" s="126" t="str">
        <f>IF(data_all[[#This Row],[Date]]="","",B439+1)</f>
        <v/>
      </c>
      <c r="C440" s="124" t="str">
        <f>IF(data_all[[#This Row],[Date]]="","",TEXT(D440,"dddd"))</f>
        <v/>
      </c>
      <c r="D440" s="121"/>
      <c r="E440" s="29"/>
      <c r="F440" s="29"/>
      <c r="G440" s="28"/>
      <c r="H440"/>
      <c r="J440" s="3"/>
    </row>
    <row r="441" spans="2:10" x14ac:dyDescent="0.35">
      <c r="B441" s="126" t="str">
        <f>IF(data_all[[#This Row],[Date]]="","",B440+1)</f>
        <v/>
      </c>
      <c r="C441" s="124" t="str">
        <f>IF(data_all[[#This Row],[Date]]="","",TEXT(D441,"dddd"))</f>
        <v/>
      </c>
      <c r="D441" s="121"/>
      <c r="E441" s="29"/>
      <c r="F441" s="29"/>
      <c r="G441" s="28"/>
      <c r="H441"/>
      <c r="J441" s="3"/>
    </row>
    <row r="442" spans="2:10" x14ac:dyDescent="0.35">
      <c r="B442" s="126" t="str">
        <f>IF(data_all[[#This Row],[Date]]="","",B441+1)</f>
        <v/>
      </c>
      <c r="C442" s="124" t="str">
        <f>IF(data_all[[#This Row],[Date]]="","",TEXT(D442,"dddd"))</f>
        <v/>
      </c>
      <c r="D442" s="121"/>
      <c r="E442" s="29"/>
      <c r="F442" s="29"/>
      <c r="G442" s="28"/>
      <c r="H442"/>
      <c r="J442" s="3"/>
    </row>
    <row r="443" spans="2:10" x14ac:dyDescent="0.35">
      <c r="B443" s="126" t="str">
        <f>IF(data_all[[#This Row],[Date]]="","",B442+1)</f>
        <v/>
      </c>
      <c r="C443" s="124" t="str">
        <f>IF(data_all[[#This Row],[Date]]="","",TEXT(D443,"dddd"))</f>
        <v/>
      </c>
      <c r="D443" s="121"/>
      <c r="E443" s="29"/>
      <c r="F443" s="29"/>
      <c r="G443" s="28"/>
      <c r="H443"/>
      <c r="J443" s="3"/>
    </row>
    <row r="444" spans="2:10" x14ac:dyDescent="0.35">
      <c r="B444" s="126" t="str">
        <f>IF(data_all[[#This Row],[Date]]="","",B443+1)</f>
        <v/>
      </c>
      <c r="C444" s="124" t="str">
        <f>IF(data_all[[#This Row],[Date]]="","",TEXT(D444,"dddd"))</f>
        <v/>
      </c>
      <c r="D444" s="121"/>
      <c r="E444" s="29"/>
      <c r="F444" s="29"/>
      <c r="G444" s="28"/>
      <c r="H444"/>
      <c r="J444" s="3"/>
    </row>
    <row r="445" spans="2:10" x14ac:dyDescent="0.35">
      <c r="B445" s="126" t="str">
        <f>IF(data_all[[#This Row],[Date]]="","",B444+1)</f>
        <v/>
      </c>
      <c r="C445" s="124" t="str">
        <f>IF(data_all[[#This Row],[Date]]="","",TEXT(D445,"dddd"))</f>
        <v/>
      </c>
      <c r="D445" s="121"/>
      <c r="E445" s="29"/>
      <c r="F445" s="29"/>
      <c r="G445" s="28"/>
      <c r="H445"/>
      <c r="J445" s="3"/>
    </row>
    <row r="446" spans="2:10" x14ac:dyDescent="0.35">
      <c r="B446" s="126" t="str">
        <f>IF(data_all[[#This Row],[Date]]="","",B445+1)</f>
        <v/>
      </c>
      <c r="C446" s="124" t="str">
        <f>IF(data_all[[#This Row],[Date]]="","",TEXT(D446,"dddd"))</f>
        <v/>
      </c>
      <c r="D446" s="121"/>
      <c r="E446" s="29"/>
      <c r="F446" s="29"/>
      <c r="G446" s="28"/>
      <c r="H446"/>
      <c r="J446" s="3"/>
    </row>
    <row r="447" spans="2:10" x14ac:dyDescent="0.35">
      <c r="B447" s="126" t="str">
        <f>IF(data_all[[#This Row],[Date]]="","",B446+1)</f>
        <v/>
      </c>
      <c r="C447" s="124" t="str">
        <f>IF(data_all[[#This Row],[Date]]="","",TEXT(D447,"dddd"))</f>
        <v/>
      </c>
      <c r="D447" s="121"/>
      <c r="E447" s="29"/>
      <c r="F447" s="29"/>
      <c r="G447" s="28"/>
      <c r="H447"/>
      <c r="J447" s="3"/>
    </row>
    <row r="448" spans="2:10" x14ac:dyDescent="0.35">
      <c r="B448" s="126" t="str">
        <f>IF(data_all[[#This Row],[Date]]="","",B447+1)</f>
        <v/>
      </c>
      <c r="C448" s="124" t="str">
        <f>IF(data_all[[#This Row],[Date]]="","",TEXT(D448,"dddd"))</f>
        <v/>
      </c>
      <c r="D448" s="121"/>
      <c r="E448" s="29"/>
      <c r="F448" s="29"/>
      <c r="G448" s="28"/>
      <c r="H448"/>
      <c r="J448" s="3"/>
    </row>
    <row r="449" spans="2:10" x14ac:dyDescent="0.35">
      <c r="B449" s="126" t="str">
        <f>IF(data_all[[#This Row],[Date]]="","",B448+1)</f>
        <v/>
      </c>
      <c r="C449" s="124" t="str">
        <f>IF(data_all[[#This Row],[Date]]="","",TEXT(D449,"dddd"))</f>
        <v/>
      </c>
      <c r="D449" s="121"/>
      <c r="E449" s="29"/>
      <c r="F449" s="29"/>
      <c r="G449" s="28"/>
      <c r="H449"/>
      <c r="J449" s="3"/>
    </row>
    <row r="450" spans="2:10" x14ac:dyDescent="0.35">
      <c r="B450" s="126" t="str">
        <f>IF(data_all[[#This Row],[Date]]="","",B449+1)</f>
        <v/>
      </c>
      <c r="C450" s="124" t="str">
        <f>IF(data_all[[#This Row],[Date]]="","",TEXT(D450,"dddd"))</f>
        <v/>
      </c>
      <c r="D450" s="121"/>
      <c r="E450" s="29"/>
      <c r="F450" s="29"/>
      <c r="G450" s="28"/>
      <c r="H450"/>
      <c r="J450" s="3"/>
    </row>
    <row r="451" spans="2:10" x14ac:dyDescent="0.35">
      <c r="B451" s="126" t="str">
        <f>IF(data_all[[#This Row],[Date]]="","",B450+1)</f>
        <v/>
      </c>
      <c r="C451" s="124" t="str">
        <f>IF(data_all[[#This Row],[Date]]="","",TEXT(D451,"dddd"))</f>
        <v/>
      </c>
      <c r="D451" s="121"/>
      <c r="E451" s="29"/>
      <c r="F451" s="29"/>
      <c r="G451" s="28"/>
      <c r="H451"/>
      <c r="J451" s="3"/>
    </row>
    <row r="452" spans="2:10" x14ac:dyDescent="0.35">
      <c r="B452" s="126" t="str">
        <f>IF(data_all[[#This Row],[Date]]="","",B451+1)</f>
        <v/>
      </c>
      <c r="C452" s="124" t="str">
        <f>IF(data_all[[#This Row],[Date]]="","",TEXT(D452,"dddd"))</f>
        <v/>
      </c>
      <c r="D452" s="121"/>
      <c r="E452" s="29"/>
      <c r="F452" s="29"/>
      <c r="G452" s="28"/>
      <c r="H452"/>
      <c r="J452" s="3"/>
    </row>
    <row r="453" spans="2:10" x14ac:dyDescent="0.35">
      <c r="B453" s="126" t="str">
        <f>IF(data_all[[#This Row],[Date]]="","",B452+1)</f>
        <v/>
      </c>
      <c r="C453" s="124" t="str">
        <f>IF(data_all[[#This Row],[Date]]="","",TEXT(D453,"dddd"))</f>
        <v/>
      </c>
      <c r="D453" s="121"/>
      <c r="E453" s="29"/>
      <c r="F453" s="29"/>
      <c r="G453" s="28"/>
      <c r="H453"/>
      <c r="J453" s="3"/>
    </row>
    <row r="454" spans="2:10" x14ac:dyDescent="0.35">
      <c r="B454" s="126" t="str">
        <f>IF(data_all[[#This Row],[Date]]="","",B453+1)</f>
        <v/>
      </c>
      <c r="C454" s="124" t="str">
        <f>IF(data_all[[#This Row],[Date]]="","",TEXT(D454,"dddd"))</f>
        <v/>
      </c>
      <c r="D454" s="121"/>
      <c r="E454" s="29"/>
      <c r="F454" s="29"/>
      <c r="G454" s="28"/>
      <c r="H454"/>
      <c r="J454" s="3"/>
    </row>
    <row r="455" spans="2:10" x14ac:dyDescent="0.35">
      <c r="B455" s="126" t="str">
        <f>IF(data_all[[#This Row],[Date]]="","",B454+1)</f>
        <v/>
      </c>
      <c r="C455" s="124" t="str">
        <f>IF(data_all[[#This Row],[Date]]="","",TEXT(D455,"dddd"))</f>
        <v/>
      </c>
      <c r="D455" s="121"/>
      <c r="E455" s="29"/>
      <c r="F455" s="29"/>
      <c r="G455" s="28"/>
      <c r="H455"/>
      <c r="J455" s="3"/>
    </row>
    <row r="456" spans="2:10" x14ac:dyDescent="0.35">
      <c r="B456" s="126" t="str">
        <f>IF(data_all[[#This Row],[Date]]="","",B455+1)</f>
        <v/>
      </c>
      <c r="C456" s="124" t="str">
        <f>IF(data_all[[#This Row],[Date]]="","",TEXT(D456,"dddd"))</f>
        <v/>
      </c>
      <c r="D456" s="121"/>
      <c r="E456" s="29"/>
      <c r="F456" s="29"/>
      <c r="G456" s="28"/>
      <c r="H456"/>
      <c r="J456" s="3"/>
    </row>
    <row r="457" spans="2:10" x14ac:dyDescent="0.35">
      <c r="B457" s="126" t="str">
        <f>IF(data_all[[#This Row],[Date]]="","",B456+1)</f>
        <v/>
      </c>
      <c r="C457" s="124" t="str">
        <f>IF(data_all[[#This Row],[Date]]="","",TEXT(D457,"dddd"))</f>
        <v/>
      </c>
      <c r="D457" s="121"/>
      <c r="E457" s="29"/>
      <c r="F457" s="29"/>
      <c r="G457" s="28"/>
      <c r="H457"/>
      <c r="J457" s="3"/>
    </row>
    <row r="458" spans="2:10" x14ac:dyDescent="0.35">
      <c r="B458" s="126" t="str">
        <f>IF(data_all[[#This Row],[Date]]="","",B457+1)</f>
        <v/>
      </c>
      <c r="C458" s="124" t="str">
        <f>IF(data_all[[#This Row],[Date]]="","",TEXT(D458,"dddd"))</f>
        <v/>
      </c>
      <c r="D458" s="121"/>
      <c r="E458" s="29"/>
      <c r="F458" s="29"/>
      <c r="G458" s="28"/>
      <c r="H458"/>
      <c r="J458" s="3"/>
    </row>
    <row r="459" spans="2:10" x14ac:dyDescent="0.35">
      <c r="B459" s="126" t="str">
        <f>IF(data_all[[#This Row],[Date]]="","",B458+1)</f>
        <v/>
      </c>
      <c r="C459" s="124" t="str">
        <f>IF(data_all[[#This Row],[Date]]="","",TEXT(D459,"dddd"))</f>
        <v/>
      </c>
      <c r="D459" s="121"/>
      <c r="E459" s="29"/>
      <c r="F459" s="29"/>
      <c r="G459" s="28"/>
      <c r="H459"/>
      <c r="J459" s="3"/>
    </row>
    <row r="460" spans="2:10" x14ac:dyDescent="0.35">
      <c r="B460" s="126" t="str">
        <f>IF(data_all[[#This Row],[Date]]="","",B459+1)</f>
        <v/>
      </c>
      <c r="C460" s="124" t="str">
        <f>IF(data_all[[#This Row],[Date]]="","",TEXT(D460,"dddd"))</f>
        <v/>
      </c>
      <c r="D460" s="121"/>
      <c r="E460" s="29"/>
      <c r="F460" s="29"/>
      <c r="G460" s="28"/>
      <c r="H460"/>
      <c r="J460" s="3"/>
    </row>
    <row r="461" spans="2:10" x14ac:dyDescent="0.35">
      <c r="B461" s="126" t="str">
        <f>IF(data_all[[#This Row],[Date]]="","",B460+1)</f>
        <v/>
      </c>
      <c r="C461" s="124" t="str">
        <f>IF(data_all[[#This Row],[Date]]="","",TEXT(D461,"dddd"))</f>
        <v/>
      </c>
      <c r="D461" s="121"/>
      <c r="E461" s="29"/>
      <c r="F461" s="29"/>
      <c r="G461" s="28"/>
      <c r="H461"/>
      <c r="J461" s="3"/>
    </row>
    <row r="462" spans="2:10" x14ac:dyDescent="0.35">
      <c r="B462" s="126" t="str">
        <f>IF(data_all[[#This Row],[Date]]="","",B461+1)</f>
        <v/>
      </c>
      <c r="C462" s="124" t="str">
        <f>IF(data_all[[#This Row],[Date]]="","",TEXT(D462,"dddd"))</f>
        <v/>
      </c>
      <c r="D462" s="121"/>
      <c r="E462" s="29"/>
      <c r="F462" s="29"/>
      <c r="G462" s="28"/>
      <c r="H462"/>
      <c r="J462" s="3"/>
    </row>
    <row r="463" spans="2:10" x14ac:dyDescent="0.35">
      <c r="B463" s="126" t="str">
        <f>IF(data_all[[#This Row],[Date]]="","",B462+1)</f>
        <v/>
      </c>
      <c r="C463" s="124" t="str">
        <f>IF(data_all[[#This Row],[Date]]="","",TEXT(D463,"dddd"))</f>
        <v/>
      </c>
      <c r="D463" s="121"/>
      <c r="E463" s="29"/>
      <c r="F463" s="29"/>
      <c r="G463" s="28"/>
      <c r="H463"/>
      <c r="J463" s="3"/>
    </row>
    <row r="464" spans="2:10" x14ac:dyDescent="0.35">
      <c r="B464" s="126" t="str">
        <f>IF(data_all[[#This Row],[Date]]="","",B463+1)</f>
        <v/>
      </c>
      <c r="C464" s="124" t="str">
        <f>IF(data_all[[#This Row],[Date]]="","",TEXT(D464,"dddd"))</f>
        <v/>
      </c>
      <c r="D464" s="121"/>
      <c r="E464" s="29"/>
      <c r="F464" s="29"/>
      <c r="G464" s="28"/>
      <c r="H464"/>
      <c r="J464" s="3"/>
    </row>
    <row r="465" spans="2:10" x14ac:dyDescent="0.35">
      <c r="B465" s="126" t="str">
        <f>IF(data_all[[#This Row],[Date]]="","",B464+1)</f>
        <v/>
      </c>
      <c r="C465" s="124" t="str">
        <f>IF(data_all[[#This Row],[Date]]="","",TEXT(D465,"dddd"))</f>
        <v/>
      </c>
      <c r="D465" s="121"/>
      <c r="E465" s="29"/>
      <c r="F465" s="29"/>
      <c r="G465" s="28"/>
      <c r="H465"/>
      <c r="J465" s="3"/>
    </row>
    <row r="466" spans="2:10" x14ac:dyDescent="0.35">
      <c r="B466" s="126" t="str">
        <f>IF(data_all[[#This Row],[Date]]="","",B465+1)</f>
        <v/>
      </c>
      <c r="C466" s="124" t="str">
        <f>IF(data_all[[#This Row],[Date]]="","",TEXT(D466,"dddd"))</f>
        <v/>
      </c>
      <c r="D466" s="121"/>
      <c r="E466" s="29"/>
      <c r="F466" s="29"/>
      <c r="G466" s="28"/>
      <c r="H466"/>
      <c r="J466" s="3"/>
    </row>
    <row r="467" spans="2:10" x14ac:dyDescent="0.35">
      <c r="B467" s="126" t="str">
        <f>IF(data_all[[#This Row],[Date]]="","",B466+1)</f>
        <v/>
      </c>
      <c r="C467" s="124" t="str">
        <f>IF(data_all[[#This Row],[Date]]="","",TEXT(D467,"dddd"))</f>
        <v/>
      </c>
      <c r="D467" s="121"/>
      <c r="E467" s="29"/>
      <c r="F467" s="29"/>
      <c r="G467" s="28"/>
      <c r="H467"/>
      <c r="J467" s="3"/>
    </row>
    <row r="468" spans="2:10" x14ac:dyDescent="0.35">
      <c r="B468" s="126" t="str">
        <f>IF(data_all[[#This Row],[Date]]="","",B467+1)</f>
        <v/>
      </c>
      <c r="C468" s="124" t="str">
        <f>IF(data_all[[#This Row],[Date]]="","",TEXT(D468,"dddd"))</f>
        <v/>
      </c>
      <c r="D468" s="121"/>
      <c r="E468" s="29"/>
      <c r="F468" s="29"/>
      <c r="G468" s="28"/>
      <c r="H468"/>
      <c r="J468" s="3"/>
    </row>
    <row r="469" spans="2:10" x14ac:dyDescent="0.35">
      <c r="B469" s="126" t="str">
        <f>IF(data_all[[#This Row],[Date]]="","",B468+1)</f>
        <v/>
      </c>
      <c r="C469" s="124" t="str">
        <f>IF(data_all[[#This Row],[Date]]="","",TEXT(D469,"dddd"))</f>
        <v/>
      </c>
      <c r="D469" s="121"/>
      <c r="E469" s="29"/>
      <c r="F469" s="29"/>
      <c r="G469" s="28"/>
      <c r="H469"/>
      <c r="J469" s="3"/>
    </row>
    <row r="470" spans="2:10" x14ac:dyDescent="0.35">
      <c r="B470" s="126" t="str">
        <f>IF(data_all[[#This Row],[Date]]="","",B469+1)</f>
        <v/>
      </c>
      <c r="C470" s="124" t="str">
        <f>IF(data_all[[#This Row],[Date]]="","",TEXT(D470,"dddd"))</f>
        <v/>
      </c>
      <c r="D470" s="121"/>
      <c r="E470" s="29"/>
      <c r="F470" s="29"/>
      <c r="G470" s="28"/>
      <c r="H470"/>
      <c r="J470" s="3"/>
    </row>
    <row r="471" spans="2:10" x14ac:dyDescent="0.35">
      <c r="B471" s="126" t="str">
        <f>IF(data_all[[#This Row],[Date]]="","",B470+1)</f>
        <v/>
      </c>
      <c r="C471" s="124" t="str">
        <f>IF(data_all[[#This Row],[Date]]="","",TEXT(D471,"dddd"))</f>
        <v/>
      </c>
      <c r="D471" s="121"/>
      <c r="E471" s="29"/>
      <c r="F471" s="29"/>
      <c r="G471" s="28"/>
      <c r="H471"/>
      <c r="J471" s="3"/>
    </row>
    <row r="472" spans="2:10" x14ac:dyDescent="0.35">
      <c r="B472" s="126" t="str">
        <f>IF(data_all[[#This Row],[Date]]="","",B471+1)</f>
        <v/>
      </c>
      <c r="C472" s="124" t="str">
        <f>IF(data_all[[#This Row],[Date]]="","",TEXT(D472,"dddd"))</f>
        <v/>
      </c>
      <c r="D472" s="121"/>
      <c r="E472" s="29"/>
      <c r="F472" s="29"/>
      <c r="G472" s="28"/>
      <c r="H472"/>
      <c r="J472" s="3"/>
    </row>
    <row r="473" spans="2:10" x14ac:dyDescent="0.35">
      <c r="B473" s="126" t="str">
        <f>IF(data_all[[#This Row],[Date]]="","",B472+1)</f>
        <v/>
      </c>
      <c r="C473" s="124" t="str">
        <f>IF(data_all[[#This Row],[Date]]="","",TEXT(D473,"dddd"))</f>
        <v/>
      </c>
      <c r="D473" s="121"/>
      <c r="E473" s="29"/>
      <c r="F473" s="29"/>
      <c r="G473" s="28"/>
      <c r="H473"/>
      <c r="J473" s="3"/>
    </row>
    <row r="474" spans="2:10" x14ac:dyDescent="0.35">
      <c r="B474" s="126" t="str">
        <f>IF(data_all[[#This Row],[Date]]="","",B473+1)</f>
        <v/>
      </c>
      <c r="C474" s="124" t="str">
        <f>IF(data_all[[#This Row],[Date]]="","",TEXT(D474,"dddd"))</f>
        <v/>
      </c>
      <c r="D474" s="121"/>
      <c r="E474" s="29"/>
      <c r="F474" s="29"/>
      <c r="G474" s="28"/>
      <c r="H474"/>
      <c r="J474" s="3"/>
    </row>
    <row r="475" spans="2:10" x14ac:dyDescent="0.35">
      <c r="B475" s="126" t="str">
        <f>IF(data_all[[#This Row],[Date]]="","",B474+1)</f>
        <v/>
      </c>
      <c r="C475" s="124" t="str">
        <f>IF(data_all[[#This Row],[Date]]="","",TEXT(D475,"dddd"))</f>
        <v/>
      </c>
      <c r="D475" s="121"/>
      <c r="E475" s="29"/>
      <c r="F475" s="29"/>
      <c r="G475" s="28"/>
      <c r="H475"/>
      <c r="J475" s="3"/>
    </row>
    <row r="476" spans="2:10" x14ac:dyDescent="0.35">
      <c r="B476" s="126" t="str">
        <f>IF(data_all[[#This Row],[Date]]="","",B475+1)</f>
        <v/>
      </c>
      <c r="C476" s="124" t="str">
        <f>IF(data_all[[#This Row],[Date]]="","",TEXT(D476,"dddd"))</f>
        <v/>
      </c>
      <c r="D476" s="121"/>
      <c r="E476" s="29"/>
      <c r="F476" s="29"/>
      <c r="G476" s="28"/>
      <c r="H476"/>
      <c r="J476" s="3"/>
    </row>
    <row r="477" spans="2:10" x14ac:dyDescent="0.35">
      <c r="B477" s="126" t="str">
        <f>IF(data_all[[#This Row],[Date]]="","",B476+1)</f>
        <v/>
      </c>
      <c r="C477" s="124" t="str">
        <f>IF(data_all[[#This Row],[Date]]="","",TEXT(D477,"dddd"))</f>
        <v/>
      </c>
      <c r="D477" s="121"/>
      <c r="E477" s="29"/>
      <c r="F477" s="29"/>
      <c r="G477" s="28"/>
      <c r="H477"/>
      <c r="J477" s="3"/>
    </row>
    <row r="478" spans="2:10" x14ac:dyDescent="0.35">
      <c r="B478" s="126" t="str">
        <f>IF(data_all[[#This Row],[Date]]="","",B477+1)</f>
        <v/>
      </c>
      <c r="C478" s="124" t="str">
        <f>IF(data_all[[#This Row],[Date]]="","",TEXT(D478,"dddd"))</f>
        <v/>
      </c>
      <c r="D478" s="121"/>
      <c r="E478" s="29"/>
      <c r="F478" s="29"/>
      <c r="G478" s="28"/>
      <c r="H478"/>
      <c r="J478" s="3"/>
    </row>
    <row r="479" spans="2:10" x14ac:dyDescent="0.35">
      <c r="B479" s="126" t="str">
        <f>IF(data_all[[#This Row],[Date]]="","",B478+1)</f>
        <v/>
      </c>
      <c r="C479" s="124" t="str">
        <f>IF(data_all[[#This Row],[Date]]="","",TEXT(D479,"dddd"))</f>
        <v/>
      </c>
      <c r="D479" s="121"/>
      <c r="E479" s="29"/>
      <c r="F479" s="29"/>
      <c r="G479" s="28"/>
      <c r="H479"/>
      <c r="J479" s="3"/>
    </row>
    <row r="480" spans="2:10" x14ac:dyDescent="0.35">
      <c r="B480" s="126" t="str">
        <f>IF(data_all[[#This Row],[Date]]="","",B479+1)</f>
        <v/>
      </c>
      <c r="C480" s="124" t="str">
        <f>IF(data_all[[#This Row],[Date]]="","",TEXT(D480,"dddd"))</f>
        <v/>
      </c>
      <c r="D480" s="121"/>
      <c r="E480" s="29"/>
      <c r="F480" s="29"/>
      <c r="G480" s="28"/>
      <c r="H480"/>
      <c r="J480" s="3"/>
    </row>
    <row r="481" spans="2:10" x14ac:dyDescent="0.35">
      <c r="B481" s="126" t="str">
        <f>IF(data_all[[#This Row],[Date]]="","",B480+1)</f>
        <v/>
      </c>
      <c r="C481" s="124" t="str">
        <f>IF(data_all[[#This Row],[Date]]="","",TEXT(D481,"dddd"))</f>
        <v/>
      </c>
      <c r="D481" s="121"/>
      <c r="E481" s="29"/>
      <c r="F481" s="29"/>
      <c r="G481" s="28"/>
      <c r="H481"/>
      <c r="J481" s="3"/>
    </row>
    <row r="482" spans="2:10" x14ac:dyDescent="0.35">
      <c r="B482" s="126" t="str">
        <f>IF(data_all[[#This Row],[Date]]="","",B481+1)</f>
        <v/>
      </c>
      <c r="C482" s="124" t="str">
        <f>IF(data_all[[#This Row],[Date]]="","",TEXT(D482,"dddd"))</f>
        <v/>
      </c>
      <c r="D482" s="121"/>
      <c r="E482" s="29"/>
      <c r="F482" s="29"/>
      <c r="G482" s="28"/>
      <c r="H482"/>
      <c r="J482" s="3"/>
    </row>
    <row r="483" spans="2:10" x14ac:dyDescent="0.35">
      <c r="B483" s="126" t="str">
        <f>IF(data_all[[#This Row],[Date]]="","",B482+1)</f>
        <v/>
      </c>
      <c r="C483" s="124" t="str">
        <f>IF(data_all[[#This Row],[Date]]="","",TEXT(D483,"dddd"))</f>
        <v/>
      </c>
      <c r="D483" s="121"/>
      <c r="E483" s="29"/>
      <c r="F483" s="29"/>
      <c r="G483" s="28"/>
      <c r="H483"/>
      <c r="J483" s="3"/>
    </row>
    <row r="484" spans="2:10" x14ac:dyDescent="0.35">
      <c r="B484" s="126" t="str">
        <f>IF(data_all[[#This Row],[Date]]="","",B483+1)</f>
        <v/>
      </c>
      <c r="C484" s="124" t="str">
        <f>IF(data_all[[#This Row],[Date]]="","",TEXT(D484,"dddd"))</f>
        <v/>
      </c>
      <c r="D484" s="121"/>
      <c r="E484" s="29"/>
      <c r="F484" s="29"/>
      <c r="G484" s="28"/>
      <c r="H484"/>
      <c r="J484" s="3"/>
    </row>
    <row r="485" spans="2:10" x14ac:dyDescent="0.35">
      <c r="B485" s="126" t="str">
        <f>IF(data_all[[#This Row],[Date]]="","",B484+1)</f>
        <v/>
      </c>
      <c r="C485" s="124" t="str">
        <f>IF(data_all[[#This Row],[Date]]="","",TEXT(D485,"dddd"))</f>
        <v/>
      </c>
      <c r="D485" s="121"/>
      <c r="E485" s="29"/>
      <c r="F485" s="29"/>
      <c r="G485" s="28"/>
      <c r="H485"/>
      <c r="J485" s="3"/>
    </row>
    <row r="486" spans="2:10" x14ac:dyDescent="0.35">
      <c r="B486" s="126" t="str">
        <f>IF(data_all[[#This Row],[Date]]="","",B485+1)</f>
        <v/>
      </c>
      <c r="C486" s="124" t="str">
        <f>IF(data_all[[#This Row],[Date]]="","",TEXT(D486,"dddd"))</f>
        <v/>
      </c>
      <c r="D486" s="121"/>
      <c r="E486" s="29"/>
      <c r="F486" s="29"/>
      <c r="G486" s="28"/>
      <c r="H486"/>
      <c r="J486" s="3"/>
    </row>
    <row r="487" spans="2:10" x14ac:dyDescent="0.35">
      <c r="B487" s="126" t="str">
        <f>IF(data_all[[#This Row],[Date]]="","",B486+1)</f>
        <v/>
      </c>
      <c r="C487" s="124" t="str">
        <f>IF(data_all[[#This Row],[Date]]="","",TEXT(D487,"dddd"))</f>
        <v/>
      </c>
      <c r="D487" s="121"/>
      <c r="E487" s="29"/>
      <c r="F487" s="29"/>
      <c r="G487" s="28"/>
      <c r="H487"/>
      <c r="J487" s="3"/>
    </row>
    <row r="488" spans="2:10" x14ac:dyDescent="0.35">
      <c r="B488" s="126" t="str">
        <f>IF(data_all[[#This Row],[Date]]="","",B487+1)</f>
        <v/>
      </c>
      <c r="C488" s="124" t="str">
        <f>IF(data_all[[#This Row],[Date]]="","",TEXT(D488,"dddd"))</f>
        <v/>
      </c>
      <c r="D488" s="121"/>
      <c r="E488" s="29"/>
      <c r="F488" s="29"/>
      <c r="G488" s="28"/>
      <c r="H488"/>
      <c r="J488" s="3"/>
    </row>
    <row r="489" spans="2:10" x14ac:dyDescent="0.35">
      <c r="B489" s="126" t="str">
        <f>IF(data_all[[#This Row],[Date]]="","",B488+1)</f>
        <v/>
      </c>
      <c r="C489" s="124" t="str">
        <f>IF(data_all[[#This Row],[Date]]="","",TEXT(D489,"dddd"))</f>
        <v/>
      </c>
      <c r="D489" s="121"/>
      <c r="E489" s="29"/>
      <c r="F489" s="29"/>
      <c r="G489" s="28"/>
      <c r="H489"/>
      <c r="J489" s="3"/>
    </row>
    <row r="490" spans="2:10" x14ac:dyDescent="0.35">
      <c r="B490" s="126" t="str">
        <f>IF(data_all[[#This Row],[Date]]="","",B489+1)</f>
        <v/>
      </c>
      <c r="C490" s="124" t="str">
        <f>IF(data_all[[#This Row],[Date]]="","",TEXT(D490,"dddd"))</f>
        <v/>
      </c>
      <c r="D490" s="121"/>
      <c r="E490" s="29"/>
      <c r="F490" s="29"/>
      <c r="G490" s="28"/>
      <c r="H490"/>
      <c r="J490" s="3"/>
    </row>
    <row r="491" spans="2:10" x14ac:dyDescent="0.35">
      <c r="B491" s="126" t="str">
        <f>IF(data_all[[#This Row],[Date]]="","",B490+1)</f>
        <v/>
      </c>
      <c r="C491" s="124" t="str">
        <f>IF(data_all[[#This Row],[Date]]="","",TEXT(D491,"dddd"))</f>
        <v/>
      </c>
      <c r="D491" s="121"/>
      <c r="E491" s="29"/>
      <c r="F491" s="29"/>
      <c r="G491" s="28"/>
      <c r="H491"/>
      <c r="J491" s="3"/>
    </row>
    <row r="492" spans="2:10" x14ac:dyDescent="0.35">
      <c r="B492" s="126" t="str">
        <f>IF(data_all[[#This Row],[Date]]="","",B491+1)</f>
        <v/>
      </c>
      <c r="C492" s="124" t="str">
        <f>IF(data_all[[#This Row],[Date]]="","",TEXT(D492,"dddd"))</f>
        <v/>
      </c>
      <c r="D492" s="121"/>
      <c r="E492" s="29"/>
      <c r="F492" s="29"/>
      <c r="G492" s="28"/>
      <c r="H492"/>
      <c r="J492" s="3"/>
    </row>
    <row r="493" spans="2:10" x14ac:dyDescent="0.35">
      <c r="B493" s="126" t="str">
        <f>IF(data_all[[#This Row],[Date]]="","",B492+1)</f>
        <v/>
      </c>
      <c r="C493" s="124" t="str">
        <f>IF(data_all[[#This Row],[Date]]="","",TEXT(D493,"dddd"))</f>
        <v/>
      </c>
      <c r="D493" s="121"/>
      <c r="E493" s="29"/>
      <c r="F493" s="29"/>
      <c r="G493" s="28"/>
      <c r="H493"/>
      <c r="J493" s="3"/>
    </row>
    <row r="494" spans="2:10" x14ac:dyDescent="0.35">
      <c r="B494" s="126" t="str">
        <f>IF(data_all[[#This Row],[Date]]="","",B493+1)</f>
        <v/>
      </c>
      <c r="C494" s="124" t="str">
        <f>IF(data_all[[#This Row],[Date]]="","",TEXT(D494,"dddd"))</f>
        <v/>
      </c>
      <c r="D494" s="121"/>
      <c r="E494" s="29"/>
      <c r="F494" s="29"/>
      <c r="G494" s="28"/>
      <c r="H494"/>
      <c r="J494" s="3"/>
    </row>
    <row r="495" spans="2:10" x14ac:dyDescent="0.35">
      <c r="B495" s="126" t="str">
        <f>IF(data_all[[#This Row],[Date]]="","",B494+1)</f>
        <v/>
      </c>
      <c r="C495" s="124" t="str">
        <f>IF(data_all[[#This Row],[Date]]="","",TEXT(D495,"dddd"))</f>
        <v/>
      </c>
      <c r="D495" s="121"/>
      <c r="E495" s="29"/>
      <c r="F495" s="29"/>
      <c r="G495" s="28"/>
      <c r="H495"/>
      <c r="J495" s="3"/>
    </row>
    <row r="496" spans="2:10" x14ac:dyDescent="0.35">
      <c r="B496" s="126" t="str">
        <f>IF(data_all[[#This Row],[Date]]="","",B495+1)</f>
        <v/>
      </c>
      <c r="C496" s="124" t="str">
        <f>IF(data_all[[#This Row],[Date]]="","",TEXT(D496,"dddd"))</f>
        <v/>
      </c>
      <c r="D496" s="121"/>
      <c r="E496" s="29"/>
      <c r="F496" s="29"/>
      <c r="G496" s="28"/>
      <c r="H496"/>
      <c r="J496" s="3"/>
    </row>
    <row r="497" spans="2:10" x14ac:dyDescent="0.35">
      <c r="B497" s="126" t="str">
        <f>IF(data_all[[#This Row],[Date]]="","",B496+1)</f>
        <v/>
      </c>
      <c r="C497" s="124" t="str">
        <f>IF(data_all[[#This Row],[Date]]="","",TEXT(D497,"dddd"))</f>
        <v/>
      </c>
      <c r="D497" s="121"/>
      <c r="E497" s="29"/>
      <c r="F497" s="29"/>
      <c r="G497" s="28"/>
      <c r="H497"/>
      <c r="J497" s="3"/>
    </row>
    <row r="498" spans="2:10" x14ac:dyDescent="0.35">
      <c r="B498" s="126" t="str">
        <f>IF(data_all[[#This Row],[Date]]="","",B497+1)</f>
        <v/>
      </c>
      <c r="C498" s="124" t="str">
        <f>IF(data_all[[#This Row],[Date]]="","",TEXT(D498,"dddd"))</f>
        <v/>
      </c>
      <c r="D498" s="121"/>
      <c r="E498" s="29"/>
      <c r="F498" s="29"/>
      <c r="G498" s="28"/>
      <c r="H498"/>
      <c r="J498" s="3"/>
    </row>
    <row r="499" spans="2:10" x14ac:dyDescent="0.35">
      <c r="B499" s="126" t="str">
        <f>IF(data_all[[#This Row],[Date]]="","",B498+1)</f>
        <v/>
      </c>
      <c r="C499" s="124" t="str">
        <f>IF(data_all[[#This Row],[Date]]="","",TEXT(D499,"dddd"))</f>
        <v/>
      </c>
      <c r="D499" s="121"/>
      <c r="E499" s="29"/>
      <c r="F499" s="29"/>
      <c r="G499" s="28"/>
      <c r="H499"/>
      <c r="J499" s="3"/>
    </row>
    <row r="500" spans="2:10" x14ac:dyDescent="0.35">
      <c r="B500" s="126" t="str">
        <f>IF(data_all[[#This Row],[Date]]="","",B499+1)</f>
        <v/>
      </c>
      <c r="C500" s="124" t="str">
        <f>IF(data_all[[#This Row],[Date]]="","",TEXT(D500,"dddd"))</f>
        <v/>
      </c>
      <c r="D500" s="121"/>
      <c r="E500" s="29"/>
      <c r="F500" s="29"/>
      <c r="G500" s="28"/>
      <c r="H500"/>
      <c r="J500" s="3"/>
    </row>
    <row r="501" spans="2:10" x14ac:dyDescent="0.35">
      <c r="B501" s="126" t="str">
        <f>IF(data_all[[#This Row],[Date]]="","",B500+1)</f>
        <v/>
      </c>
      <c r="C501" s="124" t="str">
        <f>IF(data_all[[#This Row],[Date]]="","",TEXT(D501,"dddd"))</f>
        <v/>
      </c>
      <c r="D501" s="121"/>
      <c r="E501" s="29"/>
      <c r="F501" s="29"/>
      <c r="G501" s="28"/>
      <c r="H501"/>
      <c r="J501" s="3"/>
    </row>
  </sheetData>
  <sheetProtection sheet="1" selectLockedCells="1"/>
  <dataValidations count="1">
    <dataValidation type="date" allowBlank="1" showInputMessage="1" showErrorMessage="1" sqref="D1 D3:D501 E502:E1048576">
      <formula1>43831</formula1>
      <formula2>54789</formula2>
    </dataValidation>
  </dataValidation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OFFSET('Tool Setup'!$B$5,1,0,COUNTA('Tool Setup'!$B$6:$B$15))</xm:f>
          </x14:formula1>
          <xm:sqref>G502:G1048576 F3:F501</xm:sqref>
        </x14:dataValidation>
        <x14:dataValidation type="list" allowBlank="1" showInputMessage="1" showErrorMessage="1">
          <x14:formula1>
            <xm:f>OFFSET('Tool Setup'!$C$5,1,0,COUNTA('Tool Setup'!$C$6:$C$15))</xm:f>
          </x14:formula1>
          <xm:sqref>H502:H1048576 G3:G501</xm:sqref>
        </x14:dataValidation>
        <x14:dataValidation type="list" allowBlank="1" showInputMessage="1" showErrorMessage="1">
          <x14:formula1>
            <xm:f>Variables!$C$4:$C$5</xm:f>
          </x14:formula1>
          <xm:sqref>F502:F1048576 E1:E501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pageSetUpPr fitToPage="1"/>
  </sheetPr>
  <dimension ref="A1:P41"/>
  <sheetViews>
    <sheetView showGridLines="0" zoomScale="80" zoomScaleNormal="80" zoomScaleSheetLayoutView="80" workbookViewId="0">
      <selection activeCell="J3" sqref="J3:L3"/>
    </sheetView>
  </sheetViews>
  <sheetFormatPr defaultColWidth="0" defaultRowHeight="0" customHeight="1" zeroHeight="1" x14ac:dyDescent="0.35"/>
  <cols>
    <col min="1" max="1" width="2.81640625" customWidth="1"/>
    <col min="2" max="2" width="5.7265625" customWidth="1"/>
    <col min="3" max="3" width="23" customWidth="1"/>
    <col min="4" max="14" width="12" customWidth="1"/>
    <col min="15" max="15" width="3.81640625" customWidth="1"/>
    <col min="16" max="16" width="2.1796875" customWidth="1"/>
    <col min="17" max="16384" width="9.1796875" hidden="1"/>
  </cols>
  <sheetData>
    <row r="1" spans="1:16" ht="15" customHeight="1" thickBot="1" x14ac:dyDescent="0.4">
      <c r="A1" s="24"/>
      <c r="B1" s="24"/>
      <c r="C1" s="24"/>
      <c r="D1" s="24"/>
      <c r="E1" s="24"/>
      <c r="F1" s="24"/>
      <c r="G1" s="24"/>
      <c r="H1" s="24"/>
      <c r="I1" s="24"/>
      <c r="J1" s="24"/>
      <c r="K1" s="24"/>
      <c r="L1" s="24"/>
      <c r="M1" s="24"/>
      <c r="N1" s="24"/>
      <c r="O1" s="24"/>
      <c r="P1" s="24"/>
    </row>
    <row r="2" spans="1:16" ht="15" customHeight="1" x14ac:dyDescent="0.35">
      <c r="A2" s="24"/>
      <c r="B2" s="30"/>
      <c r="C2" s="31"/>
      <c r="D2" s="31"/>
      <c r="E2" s="31"/>
      <c r="F2" s="31"/>
      <c r="G2" s="31"/>
      <c r="H2" s="31"/>
      <c r="I2" s="31"/>
      <c r="J2" s="31"/>
      <c r="K2" s="31"/>
      <c r="L2" s="31"/>
      <c r="M2" s="31"/>
      <c r="N2" s="31"/>
      <c r="O2" s="45"/>
      <c r="P2" s="24"/>
    </row>
    <row r="3" spans="1:16" s="59" customFormat="1" ht="23.5" x14ac:dyDescent="0.55000000000000004">
      <c r="A3" s="54"/>
      <c r="B3" s="55"/>
      <c r="C3" s="57"/>
      <c r="D3" s="153" t="s">
        <v>48</v>
      </c>
      <c r="E3" s="153"/>
      <c r="F3" s="153"/>
      <c r="G3" s="153"/>
      <c r="H3" s="153"/>
      <c r="I3" s="154"/>
      <c r="J3" s="150" t="s">
        <v>49</v>
      </c>
      <c r="K3" s="151"/>
      <c r="L3" s="152"/>
      <c r="M3" s="56"/>
      <c r="N3" s="57"/>
      <c r="O3" s="58"/>
      <c r="P3" s="54"/>
    </row>
    <row r="4" spans="1:16" ht="14.5" x14ac:dyDescent="0.35">
      <c r="A4" s="24"/>
      <c r="B4" s="6"/>
      <c r="C4" s="7"/>
      <c r="D4" s="7"/>
      <c r="E4" s="7"/>
      <c r="F4" s="7"/>
      <c r="G4" s="7"/>
      <c r="H4" s="7"/>
      <c r="I4" s="7"/>
      <c r="J4" s="7"/>
      <c r="K4" s="7"/>
      <c r="L4" s="7"/>
      <c r="M4" s="7"/>
      <c r="N4" s="7"/>
      <c r="O4" s="46"/>
      <c r="P4" s="24"/>
    </row>
    <row r="5" spans="1:16" ht="14.5" x14ac:dyDescent="0.35">
      <c r="A5" s="24"/>
      <c r="B5" s="6"/>
      <c r="C5" s="7"/>
      <c r="D5" s="7"/>
      <c r="E5" s="7"/>
      <c r="F5" s="7"/>
      <c r="G5" s="7"/>
      <c r="H5" s="7"/>
      <c r="I5" s="33"/>
      <c r="J5" s="33"/>
      <c r="K5" s="33"/>
      <c r="L5" s="7"/>
      <c r="M5" s="7"/>
      <c r="N5" s="7"/>
      <c r="O5" s="46"/>
      <c r="P5" s="24"/>
    </row>
    <row r="6" spans="1:16" ht="14.5" x14ac:dyDescent="0.35">
      <c r="A6" s="24"/>
      <c r="B6" s="6"/>
      <c r="C6" s="7"/>
      <c r="D6" s="7"/>
      <c r="E6" s="7"/>
      <c r="F6" s="7"/>
      <c r="G6" s="7"/>
      <c r="H6" s="7"/>
      <c r="I6" s="7"/>
      <c r="J6" s="7"/>
      <c r="K6" s="7"/>
      <c r="L6" s="7"/>
      <c r="M6" s="7"/>
      <c r="N6" s="7"/>
      <c r="O6" s="46"/>
      <c r="P6" s="24"/>
    </row>
    <row r="7" spans="1:16" ht="14.5" customHeight="1" x14ac:dyDescent="0.35">
      <c r="A7" s="24"/>
      <c r="B7" s="6"/>
      <c r="C7" s="7"/>
      <c r="D7" s="7"/>
      <c r="E7" s="7"/>
      <c r="F7" s="7"/>
      <c r="G7" s="7"/>
      <c r="H7" s="7"/>
      <c r="I7" s="7"/>
      <c r="J7" s="7"/>
      <c r="K7" s="7"/>
      <c r="L7" s="7"/>
      <c r="M7" s="7"/>
      <c r="N7" s="7"/>
      <c r="O7" s="46"/>
      <c r="P7" s="24"/>
    </row>
    <row r="8" spans="1:16" ht="14.5" x14ac:dyDescent="0.35">
      <c r="A8" s="24"/>
      <c r="B8" s="6"/>
      <c r="C8" s="7"/>
      <c r="D8" s="7"/>
      <c r="E8" s="7"/>
      <c r="F8" s="7"/>
      <c r="G8" s="7"/>
      <c r="H8" s="7"/>
      <c r="I8" s="7"/>
      <c r="J8" s="7"/>
      <c r="K8" s="7"/>
      <c r="L8" s="7"/>
      <c r="M8" s="7"/>
      <c r="N8" s="7"/>
      <c r="O8" s="46"/>
      <c r="P8" s="24"/>
    </row>
    <row r="9" spans="1:16" ht="14.5" x14ac:dyDescent="0.35">
      <c r="A9" s="24"/>
      <c r="B9" s="6"/>
      <c r="C9" s="7"/>
      <c r="D9" s="7"/>
      <c r="E9" s="7"/>
      <c r="F9" s="7"/>
      <c r="G9" s="7"/>
      <c r="H9" s="7"/>
      <c r="I9" s="7"/>
      <c r="J9" s="7"/>
      <c r="K9" s="7"/>
      <c r="L9" s="7"/>
      <c r="M9" s="7"/>
      <c r="N9" s="7"/>
      <c r="O9" s="46"/>
      <c r="P9" s="24"/>
    </row>
    <row r="10" spans="1:16" ht="14.5" x14ac:dyDescent="0.35">
      <c r="A10" s="24"/>
      <c r="B10" s="6"/>
      <c r="C10" s="7"/>
      <c r="D10" s="7"/>
      <c r="E10" s="7"/>
      <c r="F10" s="7"/>
      <c r="G10" s="7"/>
      <c r="H10" s="7"/>
      <c r="I10" s="7"/>
      <c r="J10" s="7"/>
      <c r="K10" s="7"/>
      <c r="L10" s="7"/>
      <c r="M10" s="7"/>
      <c r="N10" s="7"/>
      <c r="O10" s="46"/>
      <c r="P10" s="24"/>
    </row>
    <row r="11" spans="1:16" ht="14.5" x14ac:dyDescent="0.35">
      <c r="A11" s="24"/>
      <c r="B11" s="6"/>
      <c r="C11" s="7"/>
      <c r="D11" s="7"/>
      <c r="E11" s="7"/>
      <c r="F11" s="7"/>
      <c r="G11" s="7"/>
      <c r="H11" s="7"/>
      <c r="I11" s="7"/>
      <c r="J11" s="7"/>
      <c r="K11" s="7"/>
      <c r="L11" s="7"/>
      <c r="M11" s="7"/>
      <c r="N11" s="7"/>
      <c r="O11" s="46"/>
      <c r="P11" s="24"/>
    </row>
    <row r="12" spans="1:16" ht="14.5" x14ac:dyDescent="0.35">
      <c r="A12" s="24"/>
      <c r="B12" s="6"/>
      <c r="C12" s="7"/>
      <c r="D12" s="7"/>
      <c r="E12" s="7"/>
      <c r="F12" s="7"/>
      <c r="G12" s="7"/>
      <c r="H12" s="7"/>
      <c r="I12" s="7"/>
      <c r="J12" s="7"/>
      <c r="K12" s="7"/>
      <c r="L12" s="7"/>
      <c r="M12" s="7"/>
      <c r="N12" s="7"/>
      <c r="O12" s="46"/>
      <c r="P12" s="24"/>
    </row>
    <row r="13" spans="1:16" ht="14.5" x14ac:dyDescent="0.35">
      <c r="A13" s="24"/>
      <c r="B13" s="6"/>
      <c r="C13" s="7"/>
      <c r="D13" s="7"/>
      <c r="E13" s="7"/>
      <c r="F13" s="7"/>
      <c r="G13" s="7"/>
      <c r="H13" s="7"/>
      <c r="I13" s="7"/>
      <c r="J13" s="7"/>
      <c r="K13" s="7"/>
      <c r="L13" s="7"/>
      <c r="M13" s="7"/>
      <c r="N13" s="7"/>
      <c r="O13" s="46"/>
      <c r="P13" s="24"/>
    </row>
    <row r="14" spans="1:16" ht="14.5" x14ac:dyDescent="0.35">
      <c r="A14" s="24"/>
      <c r="B14" s="6"/>
      <c r="C14" s="7"/>
      <c r="D14" s="7"/>
      <c r="E14" s="7"/>
      <c r="F14" s="7"/>
      <c r="G14" s="7"/>
      <c r="H14" s="7"/>
      <c r="I14" s="7"/>
      <c r="J14" s="7"/>
      <c r="K14" s="7"/>
      <c r="L14" s="7"/>
      <c r="M14" s="7"/>
      <c r="N14" s="7"/>
      <c r="O14" s="46"/>
      <c r="P14" s="24"/>
    </row>
    <row r="15" spans="1:16" ht="14.5" x14ac:dyDescent="0.35">
      <c r="A15" s="24"/>
      <c r="B15" s="6"/>
      <c r="C15" s="7"/>
      <c r="D15" s="7"/>
      <c r="E15" s="7"/>
      <c r="F15" s="7"/>
      <c r="G15" s="7"/>
      <c r="H15" s="7"/>
      <c r="I15" s="7"/>
      <c r="J15" s="7"/>
      <c r="K15" s="7"/>
      <c r="L15" s="7"/>
      <c r="M15" s="7"/>
      <c r="N15" s="7"/>
      <c r="O15" s="46"/>
      <c r="P15" s="24"/>
    </row>
    <row r="16" spans="1:16" ht="14.5" x14ac:dyDescent="0.35">
      <c r="A16" s="24"/>
      <c r="B16" s="6"/>
      <c r="C16" s="7"/>
      <c r="D16" s="7"/>
      <c r="E16" s="7"/>
      <c r="F16" s="7"/>
      <c r="G16" s="7"/>
      <c r="H16" s="7"/>
      <c r="I16" s="7"/>
      <c r="J16" s="7"/>
      <c r="K16" s="7"/>
      <c r="L16" s="7"/>
      <c r="M16" s="7"/>
      <c r="N16" s="7"/>
      <c r="O16" s="46"/>
      <c r="P16" s="24"/>
    </row>
    <row r="17" spans="1:16" ht="14.5" x14ac:dyDescent="0.35">
      <c r="A17" s="24"/>
      <c r="B17" s="6"/>
      <c r="C17" s="7"/>
      <c r="D17" s="7"/>
      <c r="E17" s="7"/>
      <c r="F17" s="7"/>
      <c r="G17" s="7"/>
      <c r="H17" s="7"/>
      <c r="I17" s="7"/>
      <c r="J17" s="7"/>
      <c r="K17" s="7"/>
      <c r="L17" s="7"/>
      <c r="M17" s="7"/>
      <c r="N17" s="7"/>
      <c r="O17" s="46"/>
      <c r="P17" s="24"/>
    </row>
    <row r="18" spans="1:16" ht="15" customHeight="1" x14ac:dyDescent="0.35">
      <c r="A18" s="24"/>
      <c r="B18" s="6"/>
      <c r="C18" s="7"/>
      <c r="D18" s="7"/>
      <c r="E18" s="7"/>
      <c r="F18" s="7"/>
      <c r="G18" s="7"/>
      <c r="H18" s="7"/>
      <c r="I18" s="7"/>
      <c r="J18" s="7"/>
      <c r="K18" s="7"/>
      <c r="L18" s="7"/>
      <c r="M18" s="7"/>
      <c r="N18" s="7"/>
      <c r="O18" s="46"/>
      <c r="P18" s="24"/>
    </row>
    <row r="19" spans="1:16" ht="14.5" x14ac:dyDescent="0.35">
      <c r="A19" s="24"/>
      <c r="B19" s="6"/>
      <c r="C19" s="7"/>
      <c r="D19" s="7"/>
      <c r="E19" s="7"/>
      <c r="F19" s="7"/>
      <c r="G19" s="7"/>
      <c r="H19" s="7"/>
      <c r="I19" s="7"/>
      <c r="J19" s="7"/>
      <c r="K19" s="7"/>
      <c r="L19" s="7"/>
      <c r="M19" s="7"/>
      <c r="N19" s="7"/>
      <c r="O19" s="46"/>
      <c r="P19" s="24"/>
    </row>
    <row r="20" spans="1:16" ht="14.5" x14ac:dyDescent="0.35">
      <c r="A20" s="24"/>
      <c r="B20" s="6"/>
      <c r="C20" s="7"/>
      <c r="D20" s="7"/>
      <c r="E20" s="7"/>
      <c r="F20" s="7"/>
      <c r="G20" s="7"/>
      <c r="H20" s="7"/>
      <c r="I20" s="7"/>
      <c r="J20" s="7"/>
      <c r="K20" s="7"/>
      <c r="L20" s="7"/>
      <c r="M20" s="7"/>
      <c r="N20" s="7"/>
      <c r="O20" s="46"/>
      <c r="P20" s="24"/>
    </row>
    <row r="21" spans="1:16" ht="14.5" x14ac:dyDescent="0.35">
      <c r="A21" s="24"/>
      <c r="B21" s="6"/>
      <c r="C21" s="7"/>
      <c r="D21" s="7"/>
      <c r="E21" s="7"/>
      <c r="F21" s="7"/>
      <c r="G21" s="7"/>
      <c r="H21" s="7"/>
      <c r="I21" s="7"/>
      <c r="J21" s="7"/>
      <c r="K21" s="7"/>
      <c r="L21" s="7"/>
      <c r="M21" s="7"/>
      <c r="N21" s="7"/>
      <c r="O21" s="46"/>
      <c r="P21" s="24"/>
    </row>
    <row r="22" spans="1:16" ht="14.5" x14ac:dyDescent="0.35">
      <c r="A22" s="24"/>
      <c r="B22" s="6"/>
      <c r="C22" s="7"/>
      <c r="D22" s="7"/>
      <c r="E22" s="7"/>
      <c r="F22" s="7"/>
      <c r="G22" s="7"/>
      <c r="H22" s="7"/>
      <c r="I22" s="7"/>
      <c r="J22" s="7"/>
      <c r="K22" s="7"/>
      <c r="L22" s="7"/>
      <c r="M22" s="7"/>
      <c r="N22" s="7"/>
      <c r="O22" s="46"/>
      <c r="P22" s="24"/>
    </row>
    <row r="23" spans="1:16" ht="14.5" x14ac:dyDescent="0.35">
      <c r="A23" s="24"/>
      <c r="B23" s="6"/>
      <c r="C23" s="7"/>
      <c r="D23" s="7"/>
      <c r="E23" s="7"/>
      <c r="F23" s="7"/>
      <c r="G23" s="7"/>
      <c r="H23" s="7"/>
      <c r="I23" s="7"/>
      <c r="J23" s="7"/>
      <c r="K23" s="7"/>
      <c r="L23" s="7"/>
      <c r="M23" s="7"/>
      <c r="N23" s="7"/>
      <c r="O23" s="46"/>
      <c r="P23" s="24"/>
    </row>
    <row r="24" spans="1:16" ht="14.5" x14ac:dyDescent="0.35">
      <c r="A24" s="24"/>
      <c r="B24" s="6"/>
      <c r="C24" s="7"/>
      <c r="D24" s="7"/>
      <c r="E24" s="7"/>
      <c r="F24" s="7"/>
      <c r="G24" s="7"/>
      <c r="H24" s="7"/>
      <c r="I24" s="8"/>
      <c r="J24" s="8"/>
      <c r="K24" s="8"/>
      <c r="L24" s="8"/>
      <c r="M24" s="8"/>
      <c r="N24" s="8"/>
      <c r="O24" s="47"/>
      <c r="P24" s="24"/>
    </row>
    <row r="25" spans="1:16" ht="14.5" x14ac:dyDescent="0.35">
      <c r="A25" s="24"/>
      <c r="B25" s="6"/>
      <c r="C25" s="7"/>
      <c r="D25" s="7"/>
      <c r="E25" s="7"/>
      <c r="F25" s="7"/>
      <c r="G25" s="7"/>
      <c r="H25" s="7"/>
      <c r="I25" s="8"/>
      <c r="J25" s="8"/>
      <c r="K25" s="8"/>
      <c r="L25" s="8"/>
      <c r="M25" s="8"/>
      <c r="N25" s="8"/>
      <c r="O25" s="47"/>
      <c r="P25" s="24"/>
    </row>
    <row r="26" spans="1:16" ht="14.5" x14ac:dyDescent="0.35">
      <c r="A26" s="24"/>
      <c r="B26" s="6"/>
      <c r="C26" s="7"/>
      <c r="D26" s="7"/>
      <c r="E26" s="7"/>
      <c r="F26" s="7"/>
      <c r="G26" s="7"/>
      <c r="H26" s="7"/>
      <c r="I26" s="8"/>
      <c r="J26" s="8"/>
      <c r="K26" s="8"/>
      <c r="L26" s="8"/>
      <c r="M26" s="8"/>
      <c r="N26" s="8"/>
      <c r="O26" s="47"/>
      <c r="P26" s="24"/>
    </row>
    <row r="27" spans="1:16" ht="14.5" x14ac:dyDescent="0.35">
      <c r="A27" s="24"/>
      <c r="B27" s="6"/>
      <c r="C27" s="7"/>
      <c r="D27" s="7"/>
      <c r="E27" s="7"/>
      <c r="F27" s="7"/>
      <c r="G27" s="7"/>
      <c r="H27" s="7"/>
      <c r="I27" s="7"/>
      <c r="J27" s="7"/>
      <c r="K27" s="7"/>
      <c r="L27" s="7"/>
      <c r="M27" s="7"/>
      <c r="N27" s="7"/>
      <c r="O27" s="46"/>
      <c r="P27" s="24"/>
    </row>
    <row r="28" spans="1:16" ht="15" customHeight="1" x14ac:dyDescent="0.35">
      <c r="A28" s="24"/>
      <c r="B28" s="6"/>
      <c r="C28" s="7"/>
      <c r="D28" s="7"/>
      <c r="E28" s="7"/>
      <c r="F28" s="7"/>
      <c r="G28" s="7"/>
      <c r="H28" s="7"/>
      <c r="I28" s="7"/>
      <c r="J28" s="7"/>
      <c r="K28" s="7"/>
      <c r="L28" s="7"/>
      <c r="M28" s="7"/>
      <c r="N28" s="7"/>
      <c r="O28" s="46"/>
      <c r="P28" s="24"/>
    </row>
    <row r="29" spans="1:16" ht="15" customHeight="1" x14ac:dyDescent="0.35">
      <c r="A29" s="24"/>
      <c r="B29" s="6"/>
      <c r="C29" s="7"/>
      <c r="D29" s="7"/>
      <c r="E29" s="7"/>
      <c r="F29" s="7"/>
      <c r="G29" s="7"/>
      <c r="H29" s="7"/>
      <c r="I29" s="7"/>
      <c r="J29" s="7"/>
      <c r="K29" s="7"/>
      <c r="L29" s="7"/>
      <c r="M29" s="7"/>
      <c r="N29" s="7"/>
      <c r="O29" s="46"/>
      <c r="P29" s="24"/>
    </row>
    <row r="30" spans="1:16" ht="14.25" customHeight="1" x14ac:dyDescent="0.35">
      <c r="A30" s="24"/>
      <c r="B30" s="6"/>
      <c r="C30" s="7"/>
      <c r="D30" s="7"/>
      <c r="E30" s="7"/>
      <c r="F30" s="7"/>
      <c r="G30" s="7"/>
      <c r="H30" s="7"/>
      <c r="I30" s="7"/>
      <c r="J30" s="7"/>
      <c r="K30" s="7"/>
      <c r="L30" s="7"/>
      <c r="M30" s="7"/>
      <c r="N30" s="7"/>
      <c r="O30" s="46"/>
      <c r="P30" s="24"/>
    </row>
    <row r="31" spans="1:16" ht="14.5" x14ac:dyDescent="0.35">
      <c r="A31" s="24"/>
      <c r="B31" s="6"/>
      <c r="C31" s="7"/>
      <c r="D31" s="7"/>
      <c r="E31" s="7"/>
      <c r="F31" s="7"/>
      <c r="G31" s="7"/>
      <c r="H31" s="7"/>
      <c r="I31" s="7"/>
      <c r="J31" s="7"/>
      <c r="K31" s="7"/>
      <c r="L31" s="7"/>
      <c r="M31" s="7"/>
      <c r="N31" s="7"/>
      <c r="O31" s="46"/>
      <c r="P31" s="24"/>
    </row>
    <row r="32" spans="1:16" ht="14.5" x14ac:dyDescent="0.35">
      <c r="A32" s="24"/>
      <c r="B32" s="6"/>
      <c r="C32" s="7"/>
      <c r="D32" s="7"/>
      <c r="E32" s="7"/>
      <c r="F32" s="7"/>
      <c r="G32" s="7"/>
      <c r="H32" s="7"/>
      <c r="I32" s="7"/>
      <c r="J32" s="7"/>
      <c r="K32" s="7"/>
      <c r="L32" s="7"/>
      <c r="M32" s="7"/>
      <c r="N32" s="7"/>
      <c r="O32" s="46"/>
      <c r="P32" s="24"/>
    </row>
    <row r="33" spans="1:16" ht="47.25" customHeight="1" x14ac:dyDescent="0.35">
      <c r="A33" s="24"/>
      <c r="B33" s="6"/>
      <c r="C33" s="89" t="str">
        <f>Variables!B22</f>
        <v>Total  for all data</v>
      </c>
      <c r="D33" s="85" t="str">
        <f>DemandCalcs!E31</f>
        <v/>
      </c>
      <c r="E33" s="85" t="str">
        <f>DemandCalcs!F31</f>
        <v/>
      </c>
      <c r="F33" s="85" t="str">
        <f>DemandCalcs!G31</f>
        <v/>
      </c>
      <c r="G33" s="85" t="str">
        <f>DemandCalcs!H31</f>
        <v/>
      </c>
      <c r="H33" s="85" t="str">
        <f>DemandCalcs!I31</f>
        <v/>
      </c>
      <c r="I33" s="85" t="str">
        <f>DemandCalcs!J31</f>
        <v/>
      </c>
      <c r="J33" s="85" t="str">
        <f>DemandCalcs!K31</f>
        <v/>
      </c>
      <c r="K33" s="85" t="str">
        <f>DemandCalcs!L31</f>
        <v/>
      </c>
      <c r="L33" s="85" t="str">
        <f>DemandCalcs!M31</f>
        <v/>
      </c>
      <c r="M33" s="85" t="str">
        <f>DemandCalcs!N31</f>
        <v/>
      </c>
      <c r="N33" s="85" t="s">
        <v>50</v>
      </c>
      <c r="O33" s="46"/>
      <c r="P33" s="24"/>
    </row>
    <row r="34" spans="1:16" ht="14.5" x14ac:dyDescent="0.35">
      <c r="A34" s="24"/>
      <c r="B34" s="6"/>
      <c r="C34" s="39" t="s">
        <v>51</v>
      </c>
      <c r="D34" s="65" t="str">
        <f>IFERROR(TRUNC(DemandCalcs!E32,1),"")</f>
        <v/>
      </c>
      <c r="E34" s="65" t="str">
        <f>IFERROR(TRUNC(DemandCalcs!F32,1),"")</f>
        <v/>
      </c>
      <c r="F34" s="65" t="str">
        <f>IFERROR(TRUNC(DemandCalcs!G32,1),"")</f>
        <v/>
      </c>
      <c r="G34" s="65" t="str">
        <f>IFERROR(TRUNC(DemandCalcs!H32,1),"")</f>
        <v/>
      </c>
      <c r="H34" s="65" t="str">
        <f>IFERROR(TRUNC(DemandCalcs!I32,1),"")</f>
        <v/>
      </c>
      <c r="I34" s="65" t="str">
        <f>IFERROR(TRUNC(DemandCalcs!J32,1),"")</f>
        <v/>
      </c>
      <c r="J34" s="65" t="str">
        <f>IFERROR(TRUNC(DemandCalcs!K32,1),"")</f>
        <v/>
      </c>
      <c r="K34" s="65" t="str">
        <f>IFERROR(TRUNC(DemandCalcs!L32,1),"")</f>
        <v/>
      </c>
      <c r="L34" s="65" t="str">
        <f>IFERROR(TRUNC(DemandCalcs!M32,1),"")</f>
        <v/>
      </c>
      <c r="M34" s="65" t="str">
        <f>IFERROR(TRUNC(DemandCalcs!N32,1),"")</f>
        <v/>
      </c>
      <c r="N34" s="72">
        <f>SUM(D34:M34)</f>
        <v>0</v>
      </c>
      <c r="O34" s="46"/>
      <c r="P34" s="24"/>
    </row>
    <row r="35" spans="1:16" ht="14.5" x14ac:dyDescent="0.35">
      <c r="A35" s="24"/>
      <c r="B35" s="6"/>
      <c r="C35" s="39" t="s">
        <v>52</v>
      </c>
      <c r="D35" s="65" t="str">
        <f>IFERROR(TRUNC(DemandCalcs!E33,1),"")</f>
        <v/>
      </c>
      <c r="E35" s="65" t="str">
        <f>IFERROR(TRUNC(DemandCalcs!F33,1),"")</f>
        <v/>
      </c>
      <c r="F35" s="65" t="str">
        <f>IFERROR(TRUNC(DemandCalcs!G33,1),"")</f>
        <v/>
      </c>
      <c r="G35" s="65" t="str">
        <f>IFERROR(TRUNC(DemandCalcs!H33,1),"")</f>
        <v/>
      </c>
      <c r="H35" s="65" t="str">
        <f>IFERROR(TRUNC(DemandCalcs!I33,1),"")</f>
        <v/>
      </c>
      <c r="I35" s="65" t="str">
        <f>IFERROR(TRUNC(DemandCalcs!J33,1),"")</f>
        <v/>
      </c>
      <c r="J35" s="65" t="str">
        <f>IFERROR(TRUNC(DemandCalcs!K33,1),"")</f>
        <v/>
      </c>
      <c r="K35" s="65" t="str">
        <f>IFERROR(TRUNC(DemandCalcs!L33,1),"")</f>
        <v/>
      </c>
      <c r="L35" s="65" t="str">
        <f>IFERROR(TRUNC(DemandCalcs!M33,1),"")</f>
        <v/>
      </c>
      <c r="M35" s="65" t="str">
        <f>IFERROR(TRUNC(DemandCalcs!N33,1),"")</f>
        <v/>
      </c>
      <c r="N35" s="72">
        <f>SUM(D35:M35)</f>
        <v>0</v>
      </c>
      <c r="O35" s="46"/>
      <c r="P35" s="24"/>
    </row>
    <row r="36" spans="1:16" ht="14.5" x14ac:dyDescent="0.35">
      <c r="A36" s="24"/>
      <c r="B36" s="6"/>
      <c r="C36" s="39" t="s">
        <v>53</v>
      </c>
      <c r="D36" s="65" t="str">
        <f>IFERROR(TRUNC(DemandCalcs!E34,1),"")</f>
        <v/>
      </c>
      <c r="E36" s="65" t="str">
        <f>IFERROR(TRUNC(DemandCalcs!F34,1),"")</f>
        <v/>
      </c>
      <c r="F36" s="65" t="str">
        <f>IFERROR(TRUNC(DemandCalcs!G34,1),"")</f>
        <v/>
      </c>
      <c r="G36" s="65" t="str">
        <f>IFERROR(TRUNC(DemandCalcs!H34,1),"")</f>
        <v/>
      </c>
      <c r="H36" s="65" t="str">
        <f>IFERROR(TRUNC(DemandCalcs!I34,1),"")</f>
        <v/>
      </c>
      <c r="I36" s="65" t="str">
        <f>IFERROR(TRUNC(DemandCalcs!J34,1),"")</f>
        <v/>
      </c>
      <c r="J36" s="65" t="str">
        <f>IFERROR(TRUNC(DemandCalcs!K34,1),"")</f>
        <v/>
      </c>
      <c r="K36" s="65" t="str">
        <f>IFERROR(TRUNC(DemandCalcs!L34,1),"")</f>
        <v/>
      </c>
      <c r="L36" s="65" t="str">
        <f>IFERROR(TRUNC(DemandCalcs!M34,1),"")</f>
        <v/>
      </c>
      <c r="M36" s="65" t="str">
        <f>IFERROR(TRUNC(DemandCalcs!N34,1),"")</f>
        <v/>
      </c>
      <c r="N36" s="72">
        <f>SUM(D36:M36)</f>
        <v>0</v>
      </c>
      <c r="O36" s="46"/>
      <c r="P36" s="24"/>
    </row>
    <row r="37" spans="1:16" ht="14.5" x14ac:dyDescent="0.35">
      <c r="A37" s="24"/>
      <c r="B37" s="6"/>
      <c r="C37" s="39" t="s">
        <v>54</v>
      </c>
      <c r="D37" s="44" t="str">
        <f>DemandCalcs!E35</f>
        <v/>
      </c>
      <c r="E37" s="44" t="str">
        <f>DemandCalcs!F35</f>
        <v/>
      </c>
      <c r="F37" s="44" t="str">
        <f>DemandCalcs!G35</f>
        <v/>
      </c>
      <c r="G37" s="44" t="str">
        <f>DemandCalcs!H35</f>
        <v/>
      </c>
      <c r="H37" s="44" t="str">
        <f>DemandCalcs!I35</f>
        <v/>
      </c>
      <c r="I37" s="44" t="str">
        <f>DemandCalcs!J35</f>
        <v/>
      </c>
      <c r="J37" s="44" t="str">
        <f>DemandCalcs!K35</f>
        <v/>
      </c>
      <c r="K37" s="44" t="str">
        <f>DemandCalcs!L35</f>
        <v/>
      </c>
      <c r="L37" s="44" t="str">
        <f>DemandCalcs!M35</f>
        <v/>
      </c>
      <c r="M37" s="44" t="str">
        <f>DemandCalcs!N35</f>
        <v/>
      </c>
      <c r="N37" s="10"/>
      <c r="O37" s="46"/>
      <c r="P37" s="24"/>
    </row>
    <row r="38" spans="1:16" ht="14.5" x14ac:dyDescent="0.35">
      <c r="A38" s="24"/>
      <c r="B38" s="6"/>
      <c r="C38" s="39" t="s">
        <v>55</v>
      </c>
      <c r="D38" s="44" t="e">
        <f>DemandCalcs!E36</f>
        <v>#N/A</v>
      </c>
      <c r="E38" s="44" t="e">
        <f>DemandCalcs!F36</f>
        <v>#N/A</v>
      </c>
      <c r="F38" s="44" t="e">
        <f>DemandCalcs!G36</f>
        <v>#N/A</v>
      </c>
      <c r="G38" s="44" t="e">
        <f>DemandCalcs!H36</f>
        <v>#N/A</v>
      </c>
      <c r="H38" s="44" t="e">
        <f>DemandCalcs!I36</f>
        <v>#N/A</v>
      </c>
      <c r="I38" s="44" t="e">
        <f>DemandCalcs!J36</f>
        <v>#N/A</v>
      </c>
      <c r="J38" s="44" t="e">
        <f>DemandCalcs!K36</f>
        <v>#N/A</v>
      </c>
      <c r="K38" s="44" t="e">
        <f>DemandCalcs!L36</f>
        <v>#N/A</v>
      </c>
      <c r="L38" s="44" t="e">
        <f>DemandCalcs!M36</f>
        <v>#N/A</v>
      </c>
      <c r="M38" s="44" t="e">
        <f>DemandCalcs!N36</f>
        <v>#N/A</v>
      </c>
      <c r="N38" s="10"/>
      <c r="O38" s="46"/>
      <c r="P38" s="24"/>
    </row>
    <row r="39" spans="1:16" ht="15" thickBot="1" x14ac:dyDescent="0.4">
      <c r="A39" s="26"/>
      <c r="B39" s="11"/>
      <c r="C39" s="12"/>
      <c r="D39" s="12"/>
      <c r="E39" s="12"/>
      <c r="F39" s="12"/>
      <c r="G39" s="12"/>
      <c r="H39" s="12"/>
      <c r="I39" s="12"/>
      <c r="J39" s="12"/>
      <c r="K39" s="12"/>
      <c r="L39" s="12"/>
      <c r="M39" s="12"/>
      <c r="N39" s="12"/>
      <c r="O39" s="48"/>
      <c r="P39" s="24"/>
    </row>
    <row r="40" spans="1:16" ht="14.5" x14ac:dyDescent="0.35">
      <c r="A40" s="24"/>
      <c r="B40" s="35"/>
      <c r="C40" s="35"/>
      <c r="D40" s="35"/>
      <c r="E40" s="35"/>
      <c r="F40" s="35"/>
      <c r="G40" s="35"/>
      <c r="H40" s="35"/>
      <c r="I40" s="35"/>
      <c r="J40" s="35"/>
      <c r="K40" s="35"/>
      <c r="L40" s="35"/>
      <c r="M40" s="35"/>
      <c r="N40" s="35"/>
      <c r="O40" s="35"/>
      <c r="P40" s="24"/>
    </row>
    <row r="41" spans="1:16" ht="14.5" x14ac:dyDescent="0.35">
      <c r="A41" s="24"/>
      <c r="B41" s="24"/>
      <c r="C41" s="24"/>
      <c r="D41" s="24"/>
      <c r="E41" s="24"/>
      <c r="F41" s="24"/>
      <c r="G41" s="24"/>
      <c r="H41" s="24"/>
      <c r="I41" s="24"/>
      <c r="J41" s="24"/>
      <c r="K41" s="24"/>
      <c r="L41" s="24"/>
      <c r="M41" s="24"/>
      <c r="N41" s="24"/>
      <c r="O41" s="24"/>
      <c r="P41" s="24"/>
    </row>
  </sheetData>
  <sheetProtection sheet="1" selectLockedCells="1"/>
  <mergeCells count="2">
    <mergeCell ref="J3:L3"/>
    <mergeCell ref="D3:I3"/>
  </mergeCells>
  <conditionalFormatting sqref="D38:M38">
    <cfRule type="containsErrors" dxfId="5" priority="1">
      <formula>ISERROR(D38)</formula>
    </cfRule>
  </conditionalFormatting>
  <dataValidations count="1">
    <dataValidation type="list" allowBlank="1" showInputMessage="1" showErrorMessage="1" sqref="J3">
      <formula1>DaysDropdown</formula1>
    </dataValidation>
  </dataValidations>
  <pageMargins left="0.70866141732283472" right="0.70866141732283472" top="0.74803149606299213" bottom="0.74803149606299213" header="0.31496062992125984" footer="0.31496062992125984"/>
  <pageSetup paperSize="9" scale="44" orientation="landscape" r:id="rId1"/>
  <colBreaks count="1" manualBreakCount="1">
    <brk id="15" max="4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P41"/>
  <sheetViews>
    <sheetView showGridLines="0" zoomScale="80" zoomScaleNormal="80" zoomScaleSheetLayoutView="80" workbookViewId="0">
      <selection activeCell="B16" sqref="B16"/>
    </sheetView>
  </sheetViews>
  <sheetFormatPr defaultColWidth="0" defaultRowHeight="0" customHeight="1" zeroHeight="1" x14ac:dyDescent="0.35"/>
  <cols>
    <col min="1" max="1" width="2.81640625" customWidth="1"/>
    <col min="2" max="2" width="5.7265625" customWidth="1"/>
    <col min="3" max="3" width="22.81640625" customWidth="1"/>
    <col min="4" max="14" width="12" customWidth="1"/>
    <col min="15" max="15" width="3.81640625" customWidth="1"/>
    <col min="16" max="16" width="2.1796875" customWidth="1"/>
    <col min="17" max="16384" width="9.1796875" hidden="1"/>
  </cols>
  <sheetData>
    <row r="1" spans="1:16" ht="15" customHeight="1" thickBot="1" x14ac:dyDescent="0.4">
      <c r="A1" s="24"/>
      <c r="B1" s="24"/>
      <c r="C1" s="24"/>
      <c r="D1" s="24"/>
      <c r="E1" s="24"/>
      <c r="F1" s="24"/>
      <c r="G1" s="24"/>
      <c r="H1" s="24"/>
      <c r="I1" s="24"/>
      <c r="J1" s="24"/>
      <c r="K1" s="24"/>
      <c r="L1" s="24"/>
      <c r="M1" s="24"/>
      <c r="N1" s="24"/>
      <c r="O1" s="24"/>
      <c r="P1" s="24"/>
    </row>
    <row r="2" spans="1:16" ht="15" customHeight="1" x14ac:dyDescent="0.35">
      <c r="A2" s="24"/>
      <c r="B2" s="30"/>
      <c r="C2" s="31"/>
      <c r="D2" s="31"/>
      <c r="E2" s="31"/>
      <c r="F2" s="31"/>
      <c r="G2" s="31"/>
      <c r="H2" s="31"/>
      <c r="I2" s="31"/>
      <c r="J2" s="31"/>
      <c r="K2" s="31"/>
      <c r="L2" s="31"/>
      <c r="M2" s="31"/>
      <c r="N2" s="31"/>
      <c r="O2" s="45"/>
      <c r="P2" s="24"/>
    </row>
    <row r="3" spans="1:16" s="71" customFormat="1" ht="23.5" x14ac:dyDescent="0.55000000000000004">
      <c r="A3" s="66"/>
      <c r="B3" s="67"/>
      <c r="C3" s="7"/>
      <c r="D3" s="158" t="s">
        <v>56</v>
      </c>
      <c r="E3" s="158"/>
      <c r="F3" s="158"/>
      <c r="G3" s="158"/>
      <c r="H3" s="158"/>
      <c r="I3" s="159"/>
      <c r="J3" s="155" t="str">
        <f>pareto_day_choice</f>
        <v>All data (count)</v>
      </c>
      <c r="K3" s="156"/>
      <c r="L3" s="157"/>
      <c r="M3" s="68"/>
      <c r="N3" s="69"/>
      <c r="O3" s="70"/>
      <c r="P3" s="66"/>
    </row>
    <row r="4" spans="1:16" ht="14.5" x14ac:dyDescent="0.35">
      <c r="A4" s="24"/>
      <c r="B4" s="6"/>
      <c r="C4" s="7"/>
      <c r="D4" s="7"/>
      <c r="E4" s="7"/>
      <c r="F4" s="7"/>
      <c r="G4" s="7"/>
      <c r="H4" s="7"/>
      <c r="I4" s="7"/>
      <c r="J4" s="7"/>
      <c r="K4" s="7"/>
      <c r="L4" s="7"/>
      <c r="M4" s="7"/>
      <c r="N4" s="7"/>
      <c r="O4" s="46"/>
      <c r="P4" s="24"/>
    </row>
    <row r="5" spans="1:16" ht="14.5" x14ac:dyDescent="0.35">
      <c r="A5" s="24"/>
      <c r="B5" s="6"/>
      <c r="C5" s="7"/>
      <c r="D5" s="7"/>
      <c r="E5" s="7"/>
      <c r="F5" s="7"/>
      <c r="G5" s="7"/>
      <c r="H5" s="7"/>
      <c r="I5" s="7"/>
      <c r="J5" s="7"/>
      <c r="K5" s="7"/>
      <c r="L5" s="7"/>
      <c r="M5" s="7"/>
      <c r="N5" s="7"/>
      <c r="O5" s="46"/>
      <c r="P5" s="24"/>
    </row>
    <row r="6" spans="1:16" ht="14.5" x14ac:dyDescent="0.35">
      <c r="A6" s="24"/>
      <c r="B6" s="6"/>
      <c r="C6" s="7"/>
      <c r="D6" s="7"/>
      <c r="E6" s="7"/>
      <c r="F6" s="7"/>
      <c r="G6" s="7"/>
      <c r="H6" s="7"/>
      <c r="I6" s="7"/>
      <c r="J6" s="7"/>
      <c r="K6" s="7"/>
      <c r="L6" s="7"/>
      <c r="M6" s="7"/>
      <c r="N6" s="7"/>
      <c r="O6" s="46"/>
      <c r="P6" s="24"/>
    </row>
    <row r="7" spans="1:16" ht="14.5" customHeight="1" x14ac:dyDescent="0.35">
      <c r="A7" s="24"/>
      <c r="B7" s="6"/>
      <c r="C7" s="7"/>
      <c r="D7" s="7"/>
      <c r="E7" s="7"/>
      <c r="F7" s="7"/>
      <c r="G7" s="7"/>
      <c r="H7" s="7"/>
      <c r="I7" s="7"/>
      <c r="J7" s="7"/>
      <c r="K7" s="7"/>
      <c r="L7" s="7"/>
      <c r="M7" s="7"/>
      <c r="N7" s="7"/>
      <c r="O7" s="46"/>
      <c r="P7" s="24"/>
    </row>
    <row r="8" spans="1:16" ht="14.5" x14ac:dyDescent="0.35">
      <c r="A8" s="24"/>
      <c r="B8" s="6"/>
      <c r="C8" s="7"/>
      <c r="D8" s="7"/>
      <c r="E8" s="7"/>
      <c r="F8" s="7"/>
      <c r="G8" s="7"/>
      <c r="H8" s="7"/>
      <c r="I8" s="7"/>
      <c r="J8" s="7"/>
      <c r="K8" s="7"/>
      <c r="L8" s="7"/>
      <c r="M8" s="7"/>
      <c r="N8" s="7"/>
      <c r="O8" s="46"/>
      <c r="P8" s="24"/>
    </row>
    <row r="9" spans="1:16" ht="14.5" x14ac:dyDescent="0.35">
      <c r="A9" s="24"/>
      <c r="B9" s="6"/>
      <c r="C9" s="7"/>
      <c r="D9" s="7"/>
      <c r="E9" s="7"/>
      <c r="F9" s="7"/>
      <c r="G9" s="7"/>
      <c r="H9" s="7"/>
      <c r="I9" s="7"/>
      <c r="J9" s="7"/>
      <c r="K9" s="7"/>
      <c r="L9" s="7"/>
      <c r="M9" s="7"/>
      <c r="N9" s="7"/>
      <c r="O9" s="46"/>
      <c r="P9" s="24"/>
    </row>
    <row r="10" spans="1:16" ht="14.5" x14ac:dyDescent="0.35">
      <c r="A10" s="24"/>
      <c r="B10" s="6"/>
      <c r="C10" s="7"/>
      <c r="D10" s="7"/>
      <c r="E10" s="7"/>
      <c r="F10" s="7"/>
      <c r="G10" s="7"/>
      <c r="H10" s="7"/>
      <c r="I10" s="7"/>
      <c r="J10" s="7"/>
      <c r="K10" s="7"/>
      <c r="L10" s="7"/>
      <c r="M10" s="7"/>
      <c r="N10" s="7"/>
      <c r="O10" s="46"/>
      <c r="P10" s="24"/>
    </row>
    <row r="11" spans="1:16" ht="14.5" x14ac:dyDescent="0.35">
      <c r="A11" s="24"/>
      <c r="B11" s="6"/>
      <c r="C11" s="7"/>
      <c r="D11" s="7"/>
      <c r="E11" s="7"/>
      <c r="F11" s="7"/>
      <c r="G11" s="7"/>
      <c r="H11" s="7"/>
      <c r="I11" s="7"/>
      <c r="J11" s="7"/>
      <c r="K11" s="7"/>
      <c r="L11" s="7"/>
      <c r="M11" s="7"/>
      <c r="N11" s="7"/>
      <c r="O11" s="46"/>
      <c r="P11" s="24"/>
    </row>
    <row r="12" spans="1:16" ht="14.5" x14ac:dyDescent="0.35">
      <c r="A12" s="24"/>
      <c r="B12" s="6"/>
      <c r="C12" s="7"/>
      <c r="D12" s="7"/>
      <c r="E12" s="7"/>
      <c r="F12" s="7"/>
      <c r="G12" s="7"/>
      <c r="H12" s="7"/>
      <c r="I12" s="7"/>
      <c r="J12" s="7"/>
      <c r="K12" s="7"/>
      <c r="L12" s="7"/>
      <c r="M12" s="7"/>
      <c r="N12" s="7"/>
      <c r="O12" s="46"/>
      <c r="P12" s="24"/>
    </row>
    <row r="13" spans="1:16" ht="14.5" x14ac:dyDescent="0.35">
      <c r="A13" s="24"/>
      <c r="B13" s="6"/>
      <c r="C13" s="7"/>
      <c r="D13" s="7"/>
      <c r="E13" s="7"/>
      <c r="F13" s="7"/>
      <c r="G13" s="7"/>
      <c r="H13" s="7"/>
      <c r="I13" s="7"/>
      <c r="J13" s="7"/>
      <c r="K13" s="7"/>
      <c r="L13" s="7"/>
      <c r="M13" s="7"/>
      <c r="N13" s="7"/>
      <c r="O13" s="46"/>
      <c r="P13" s="24"/>
    </row>
    <row r="14" spans="1:16" ht="14.5" x14ac:dyDescent="0.35">
      <c r="A14" s="24"/>
      <c r="B14" s="6"/>
      <c r="C14" s="7"/>
      <c r="D14" s="7"/>
      <c r="E14" s="7"/>
      <c r="F14" s="7"/>
      <c r="G14" s="7"/>
      <c r="H14" s="7"/>
      <c r="I14" s="7"/>
      <c r="J14" s="7"/>
      <c r="K14" s="7"/>
      <c r="L14" s="7"/>
      <c r="M14" s="7"/>
      <c r="N14" s="7"/>
      <c r="O14" s="46"/>
      <c r="P14" s="24"/>
    </row>
    <row r="15" spans="1:16" ht="14.5" x14ac:dyDescent="0.35">
      <c r="A15" s="24"/>
      <c r="B15" s="6"/>
      <c r="C15" s="7"/>
      <c r="D15" s="7"/>
      <c r="E15" s="7"/>
      <c r="F15" s="7"/>
      <c r="G15" s="7"/>
      <c r="H15" s="7"/>
      <c r="I15" s="7"/>
      <c r="J15" s="7"/>
      <c r="K15" s="7"/>
      <c r="L15" s="7"/>
      <c r="M15" s="7"/>
      <c r="N15" s="7"/>
      <c r="O15" s="46"/>
      <c r="P15" s="24"/>
    </row>
    <row r="16" spans="1:16" ht="14.5" x14ac:dyDescent="0.35">
      <c r="A16" s="24"/>
      <c r="B16" s="6"/>
      <c r="C16" s="7"/>
      <c r="D16" s="7"/>
      <c r="E16" s="7"/>
      <c r="F16" s="7"/>
      <c r="G16" s="7"/>
      <c r="H16" s="7"/>
      <c r="I16" s="7"/>
      <c r="J16" s="7"/>
      <c r="K16" s="7"/>
      <c r="L16" s="7"/>
      <c r="M16" s="7"/>
      <c r="N16" s="7"/>
      <c r="O16" s="46"/>
      <c r="P16" s="24"/>
    </row>
    <row r="17" spans="1:16" ht="14.5" x14ac:dyDescent="0.35">
      <c r="A17" s="24"/>
      <c r="B17" s="6"/>
      <c r="C17" s="7"/>
      <c r="D17" s="7"/>
      <c r="E17" s="7"/>
      <c r="F17" s="7"/>
      <c r="G17" s="7"/>
      <c r="H17" s="7"/>
      <c r="I17" s="7"/>
      <c r="J17" s="7"/>
      <c r="K17" s="7"/>
      <c r="L17" s="7"/>
      <c r="M17" s="7"/>
      <c r="N17" s="7"/>
      <c r="O17" s="46"/>
      <c r="P17" s="24"/>
    </row>
    <row r="18" spans="1:16" ht="15" customHeight="1" x14ac:dyDescent="0.35">
      <c r="A18" s="24"/>
      <c r="B18" s="6"/>
      <c r="C18" s="7"/>
      <c r="D18" s="7"/>
      <c r="E18" s="7"/>
      <c r="F18" s="7"/>
      <c r="G18" s="7"/>
      <c r="H18" s="7"/>
      <c r="I18" s="7"/>
      <c r="J18" s="7"/>
      <c r="K18" s="7"/>
      <c r="L18" s="7"/>
      <c r="M18" s="7"/>
      <c r="N18" s="7"/>
      <c r="O18" s="46"/>
      <c r="P18" s="24"/>
    </row>
    <row r="19" spans="1:16" ht="14.5" x14ac:dyDescent="0.35">
      <c r="A19" s="24"/>
      <c r="B19" s="6"/>
      <c r="C19" s="7"/>
      <c r="D19" s="7"/>
      <c r="E19" s="7"/>
      <c r="F19" s="7"/>
      <c r="G19" s="7"/>
      <c r="H19" s="7"/>
      <c r="I19" s="7"/>
      <c r="J19" s="7"/>
      <c r="K19" s="7"/>
      <c r="L19" s="7"/>
      <c r="M19" s="7"/>
      <c r="N19" s="7"/>
      <c r="O19" s="46"/>
      <c r="P19" s="24"/>
    </row>
    <row r="20" spans="1:16" ht="14.5" x14ac:dyDescent="0.35">
      <c r="A20" s="24"/>
      <c r="B20" s="6"/>
      <c r="C20" s="7"/>
      <c r="D20" s="7"/>
      <c r="E20" s="7"/>
      <c r="F20" s="7"/>
      <c r="G20" s="7"/>
      <c r="H20" s="7"/>
      <c r="I20" s="7"/>
      <c r="J20" s="7"/>
      <c r="K20" s="7"/>
      <c r="L20" s="7"/>
      <c r="M20" s="7"/>
      <c r="N20" s="7"/>
      <c r="O20" s="46"/>
      <c r="P20" s="24"/>
    </row>
    <row r="21" spans="1:16" ht="14.5" x14ac:dyDescent="0.35">
      <c r="A21" s="24"/>
      <c r="B21" s="6"/>
      <c r="C21" s="7"/>
      <c r="D21" s="7"/>
      <c r="E21" s="7"/>
      <c r="F21" s="7"/>
      <c r="G21" s="7"/>
      <c r="H21" s="7"/>
      <c r="I21" s="7"/>
      <c r="J21" s="7"/>
      <c r="K21" s="7"/>
      <c r="L21" s="7"/>
      <c r="M21" s="7"/>
      <c r="N21" s="7"/>
      <c r="O21" s="46"/>
      <c r="P21" s="24"/>
    </row>
    <row r="22" spans="1:16" ht="14.5" x14ac:dyDescent="0.35">
      <c r="A22" s="24"/>
      <c r="B22" s="6"/>
      <c r="C22" s="7"/>
      <c r="D22" s="7"/>
      <c r="E22" s="7"/>
      <c r="F22" s="7"/>
      <c r="G22" s="7"/>
      <c r="H22" s="7"/>
      <c r="I22" s="7"/>
      <c r="J22" s="7"/>
      <c r="K22" s="7"/>
      <c r="L22" s="7"/>
      <c r="M22" s="7"/>
      <c r="N22" s="7"/>
      <c r="O22" s="46"/>
      <c r="P22" s="24"/>
    </row>
    <row r="23" spans="1:16" ht="14.5" x14ac:dyDescent="0.35">
      <c r="A23" s="24"/>
      <c r="B23" s="6"/>
      <c r="C23" s="7"/>
      <c r="D23" s="7"/>
      <c r="E23" s="7"/>
      <c r="F23" s="7"/>
      <c r="G23" s="7"/>
      <c r="H23" s="7"/>
      <c r="I23" s="7"/>
      <c r="J23" s="7"/>
      <c r="K23" s="7"/>
      <c r="L23" s="7"/>
      <c r="M23" s="7"/>
      <c r="N23" s="7"/>
      <c r="O23" s="46"/>
      <c r="P23" s="24"/>
    </row>
    <row r="24" spans="1:16" ht="14.5" x14ac:dyDescent="0.35">
      <c r="A24" s="24"/>
      <c r="B24" s="6"/>
      <c r="C24" s="7"/>
      <c r="D24" s="7"/>
      <c r="E24" s="7"/>
      <c r="F24" s="7"/>
      <c r="G24" s="7"/>
      <c r="H24" s="7"/>
      <c r="I24" s="8"/>
      <c r="J24" s="8"/>
      <c r="K24" s="8"/>
      <c r="L24" s="8"/>
      <c r="M24" s="8"/>
      <c r="N24" s="8"/>
      <c r="O24" s="47"/>
      <c r="P24" s="24"/>
    </row>
    <row r="25" spans="1:16" ht="14.5" x14ac:dyDescent="0.35">
      <c r="A25" s="24"/>
      <c r="B25" s="6"/>
      <c r="C25" s="7"/>
      <c r="D25" s="7"/>
      <c r="E25" s="7"/>
      <c r="F25" s="7"/>
      <c r="G25" s="7"/>
      <c r="H25" s="7"/>
      <c r="I25" s="8"/>
      <c r="J25" s="8"/>
      <c r="K25" s="8"/>
      <c r="L25" s="8"/>
      <c r="M25" s="8"/>
      <c r="N25" s="8"/>
      <c r="O25" s="47"/>
      <c r="P25" s="24"/>
    </row>
    <row r="26" spans="1:16" ht="14.5" x14ac:dyDescent="0.35">
      <c r="A26" s="24"/>
      <c r="B26" s="6"/>
      <c r="C26" s="7"/>
      <c r="D26" s="7"/>
      <c r="E26" s="7"/>
      <c r="F26" s="7"/>
      <c r="G26" s="7"/>
      <c r="H26" s="7"/>
      <c r="I26" s="8"/>
      <c r="J26" s="8"/>
      <c r="K26" s="8"/>
      <c r="L26" s="8"/>
      <c r="M26" s="8"/>
      <c r="N26" s="8"/>
      <c r="O26" s="47"/>
      <c r="P26" s="24"/>
    </row>
    <row r="27" spans="1:16" ht="14.5" x14ac:dyDescent="0.35">
      <c r="A27" s="24"/>
      <c r="B27" s="6"/>
      <c r="C27" s="7"/>
      <c r="D27" s="7"/>
      <c r="E27" s="7"/>
      <c r="F27" s="7"/>
      <c r="G27" s="7"/>
      <c r="H27" s="7"/>
      <c r="I27" s="7"/>
      <c r="J27" s="7"/>
      <c r="K27" s="7"/>
      <c r="L27" s="7"/>
      <c r="M27" s="7"/>
      <c r="N27" s="7"/>
      <c r="O27" s="46"/>
      <c r="P27" s="24"/>
    </row>
    <row r="28" spans="1:16" ht="15" customHeight="1" x14ac:dyDescent="0.35">
      <c r="A28" s="24"/>
      <c r="B28" s="6"/>
      <c r="C28" s="7"/>
      <c r="D28" s="7"/>
      <c r="E28" s="7"/>
      <c r="F28" s="7"/>
      <c r="G28" s="7"/>
      <c r="H28" s="7"/>
      <c r="I28" s="7"/>
      <c r="J28" s="7"/>
      <c r="K28" s="7"/>
      <c r="L28" s="7"/>
      <c r="M28" s="7"/>
      <c r="N28" s="7"/>
      <c r="O28" s="46"/>
      <c r="P28" s="24"/>
    </row>
    <row r="29" spans="1:16" ht="14.25" customHeight="1" x14ac:dyDescent="0.35">
      <c r="A29" s="24"/>
      <c r="B29" s="6"/>
      <c r="C29" s="7"/>
      <c r="D29" s="7"/>
      <c r="E29" s="7"/>
      <c r="F29" s="7"/>
      <c r="G29" s="7"/>
      <c r="H29" s="7"/>
      <c r="I29" s="7"/>
      <c r="J29" s="7"/>
      <c r="K29" s="7"/>
      <c r="L29" s="7"/>
      <c r="M29" s="7"/>
      <c r="N29" s="7"/>
      <c r="O29" s="46"/>
      <c r="P29" s="24"/>
    </row>
    <row r="30" spans="1:16" ht="14.5" x14ac:dyDescent="0.35">
      <c r="A30" s="24"/>
      <c r="B30" s="6"/>
      <c r="C30" s="7"/>
      <c r="D30" s="7"/>
      <c r="E30" s="7"/>
      <c r="F30" s="7"/>
      <c r="G30" s="7"/>
      <c r="H30" s="7"/>
      <c r="I30" s="7"/>
      <c r="J30" s="7"/>
      <c r="K30" s="7"/>
      <c r="L30" s="7"/>
      <c r="M30" s="7"/>
      <c r="N30" s="7"/>
      <c r="O30" s="46"/>
      <c r="P30" s="24"/>
    </row>
    <row r="31" spans="1:16" ht="14.5" x14ac:dyDescent="0.35">
      <c r="A31" s="24"/>
      <c r="B31" s="6"/>
      <c r="C31" s="7"/>
      <c r="D31" s="7"/>
      <c r="E31" s="7"/>
      <c r="F31" s="7"/>
      <c r="G31" s="7"/>
      <c r="H31" s="7"/>
      <c r="I31" s="7"/>
      <c r="J31" s="7"/>
      <c r="K31" s="7"/>
      <c r="L31" s="7"/>
      <c r="M31" s="7"/>
      <c r="N31" s="7"/>
      <c r="O31" s="46"/>
      <c r="P31" s="24"/>
    </row>
    <row r="32" spans="1:16" ht="12" customHeight="1" x14ac:dyDescent="0.35">
      <c r="A32" s="24"/>
      <c r="B32" s="6"/>
      <c r="C32" s="7"/>
      <c r="D32" s="7"/>
      <c r="E32" s="7"/>
      <c r="F32" s="7"/>
      <c r="G32" s="7"/>
      <c r="H32" s="7"/>
      <c r="I32" s="7"/>
      <c r="J32" s="7"/>
      <c r="K32" s="7"/>
      <c r="L32" s="7"/>
      <c r="M32" s="7"/>
      <c r="N32" s="7"/>
      <c r="O32" s="46"/>
      <c r="P32" s="24"/>
    </row>
    <row r="33" spans="1:16" ht="45" customHeight="1" x14ac:dyDescent="0.35">
      <c r="A33" s="24"/>
      <c r="B33" s="6"/>
      <c r="C33" s="88" t="str">
        <f>Variables!B27</f>
        <v>Total  for all data</v>
      </c>
      <c r="D33" s="23" t="str">
        <f>AcceptCalcs!E31</f>
        <v/>
      </c>
      <c r="E33" s="23" t="str">
        <f>AcceptCalcs!F31</f>
        <v/>
      </c>
      <c r="F33" s="23" t="str">
        <f>AcceptCalcs!G31</f>
        <v/>
      </c>
      <c r="G33" s="23" t="str">
        <f>AcceptCalcs!H31</f>
        <v/>
      </c>
      <c r="H33" s="23" t="str">
        <f>AcceptCalcs!I31</f>
        <v/>
      </c>
      <c r="I33" s="23" t="str">
        <f>AcceptCalcs!J31</f>
        <v/>
      </c>
      <c r="J33" s="23" t="str">
        <f>AcceptCalcs!K31</f>
        <v/>
      </c>
      <c r="K33" s="23" t="str">
        <f>AcceptCalcs!L31</f>
        <v/>
      </c>
      <c r="L33" s="23" t="str">
        <f>AcceptCalcs!M31</f>
        <v/>
      </c>
      <c r="M33" s="23" t="str">
        <f>AcceptCalcs!N31</f>
        <v/>
      </c>
      <c r="N33" s="23" t="s">
        <v>50</v>
      </c>
      <c r="O33" s="46"/>
      <c r="P33" s="24"/>
    </row>
    <row r="34" spans="1:16" ht="14.5" x14ac:dyDescent="0.35">
      <c r="A34" s="24"/>
      <c r="B34" s="6"/>
      <c r="C34" s="39" t="s">
        <v>51</v>
      </c>
      <c r="D34" s="65" t="str">
        <f>IFERROR(TRUNC(AcceptCalcs!E32,1),"")</f>
        <v/>
      </c>
      <c r="E34" s="65" t="str">
        <f>IFERROR(TRUNC(AcceptCalcs!F32,1),"")</f>
        <v/>
      </c>
      <c r="F34" s="65" t="str">
        <f>IFERROR(TRUNC(AcceptCalcs!G32,1),"")</f>
        <v/>
      </c>
      <c r="G34" s="65" t="str">
        <f>IFERROR(TRUNC(AcceptCalcs!H32,1),"")</f>
        <v/>
      </c>
      <c r="H34" s="65" t="str">
        <f>IFERROR(TRUNC(AcceptCalcs!I32,1),"")</f>
        <v/>
      </c>
      <c r="I34" s="65" t="str">
        <f>IFERROR(TRUNC(AcceptCalcs!J32,1),"")</f>
        <v/>
      </c>
      <c r="J34" s="65" t="str">
        <f>IFERROR(TRUNC(AcceptCalcs!K32,1),"")</f>
        <v/>
      </c>
      <c r="K34" s="65" t="str">
        <f>IFERROR(TRUNC(AcceptCalcs!L32,1),"")</f>
        <v/>
      </c>
      <c r="L34" s="65" t="str">
        <f>IFERROR(TRUNC(AcceptCalcs!M32,1),"")</f>
        <v/>
      </c>
      <c r="M34" s="65" t="str">
        <f>IFERROR(TRUNC(AcceptCalcs!N32,1),"")</f>
        <v/>
      </c>
      <c r="N34" s="72">
        <f>SUM(D34:M34)</f>
        <v>0</v>
      </c>
      <c r="O34" s="46"/>
      <c r="P34" s="24"/>
    </row>
    <row r="35" spans="1:16" ht="14.5" x14ac:dyDescent="0.35">
      <c r="A35" s="24"/>
      <c r="B35" s="6"/>
      <c r="C35" s="39" t="s">
        <v>52</v>
      </c>
      <c r="D35" s="65" t="str">
        <f>IFERROR(TRUNC(AcceptCalcs!E33,1),"")</f>
        <v/>
      </c>
      <c r="E35" s="65" t="str">
        <f>IFERROR(TRUNC(AcceptCalcs!F33,1),"")</f>
        <v/>
      </c>
      <c r="F35" s="65" t="str">
        <f>IFERROR(TRUNC(AcceptCalcs!G33,1),"")</f>
        <v/>
      </c>
      <c r="G35" s="65" t="str">
        <f>IFERROR(TRUNC(AcceptCalcs!H33,1),"")</f>
        <v/>
      </c>
      <c r="H35" s="65" t="str">
        <f>IFERROR(TRUNC(AcceptCalcs!I33,1),"")</f>
        <v/>
      </c>
      <c r="I35" s="65" t="str">
        <f>IFERROR(TRUNC(AcceptCalcs!J33,1),"")</f>
        <v/>
      </c>
      <c r="J35" s="65" t="str">
        <f>IFERROR(TRUNC(AcceptCalcs!K33,1),"")</f>
        <v/>
      </c>
      <c r="K35" s="65" t="str">
        <f>IFERROR(TRUNC(AcceptCalcs!L33,1),"")</f>
        <v/>
      </c>
      <c r="L35" s="65" t="str">
        <f>IFERROR(TRUNC(AcceptCalcs!M33,1),"")</f>
        <v/>
      </c>
      <c r="M35" s="65" t="str">
        <f>IFERROR(TRUNC(AcceptCalcs!N33,1),"")</f>
        <v/>
      </c>
      <c r="N35" s="72">
        <f>SUM(D35:M35)</f>
        <v>0</v>
      </c>
      <c r="O35" s="46"/>
      <c r="P35" s="24"/>
    </row>
    <row r="36" spans="1:16" ht="14.5" x14ac:dyDescent="0.35">
      <c r="A36" s="24"/>
      <c r="B36" s="6"/>
      <c r="C36" s="39" t="s">
        <v>53</v>
      </c>
      <c r="D36" s="65" t="str">
        <f>IFERROR(TRUNC(AcceptCalcs!E34,1),"")</f>
        <v/>
      </c>
      <c r="E36" s="65" t="str">
        <f>IFERROR(TRUNC(AcceptCalcs!F34,1),"")</f>
        <v/>
      </c>
      <c r="F36" s="65" t="str">
        <f>IFERROR(TRUNC(AcceptCalcs!G34,1),"")</f>
        <v/>
      </c>
      <c r="G36" s="65" t="str">
        <f>IFERROR(TRUNC(AcceptCalcs!H34,1),"")</f>
        <v/>
      </c>
      <c r="H36" s="65" t="str">
        <f>IFERROR(TRUNC(AcceptCalcs!I34,1),"")</f>
        <v/>
      </c>
      <c r="I36" s="65" t="str">
        <f>IFERROR(TRUNC(AcceptCalcs!J34,1),"")</f>
        <v/>
      </c>
      <c r="J36" s="65" t="str">
        <f>IFERROR(TRUNC(AcceptCalcs!K34,1),"")</f>
        <v/>
      </c>
      <c r="K36" s="65" t="str">
        <f>IFERROR(TRUNC(AcceptCalcs!L34,1),"")</f>
        <v/>
      </c>
      <c r="L36" s="65" t="str">
        <f>IFERROR(TRUNC(AcceptCalcs!M34,1),"")</f>
        <v/>
      </c>
      <c r="M36" s="65" t="str">
        <f>IFERROR(TRUNC(AcceptCalcs!N34,1),"")</f>
        <v/>
      </c>
      <c r="N36" s="72">
        <f>SUM(D36:M36)</f>
        <v>0</v>
      </c>
      <c r="O36" s="46"/>
      <c r="P36" s="24"/>
    </row>
    <row r="37" spans="1:16" ht="14.5" x14ac:dyDescent="0.35">
      <c r="A37" s="24"/>
      <c r="B37" s="6"/>
      <c r="C37" s="39" t="s">
        <v>54</v>
      </c>
      <c r="D37" s="44" t="str">
        <f>AcceptCalcs!E35</f>
        <v/>
      </c>
      <c r="E37" s="44" t="str">
        <f>AcceptCalcs!F35</f>
        <v/>
      </c>
      <c r="F37" s="44" t="str">
        <f>AcceptCalcs!G35</f>
        <v/>
      </c>
      <c r="G37" s="44" t="str">
        <f>AcceptCalcs!H35</f>
        <v/>
      </c>
      <c r="H37" s="44" t="str">
        <f>AcceptCalcs!I35</f>
        <v/>
      </c>
      <c r="I37" s="44" t="str">
        <f>AcceptCalcs!J35</f>
        <v/>
      </c>
      <c r="J37" s="44" t="str">
        <f>AcceptCalcs!K35</f>
        <v/>
      </c>
      <c r="K37" s="44" t="str">
        <f>AcceptCalcs!L35</f>
        <v/>
      </c>
      <c r="L37" s="44" t="str">
        <f>AcceptCalcs!M35</f>
        <v/>
      </c>
      <c r="M37" s="44" t="str">
        <f>AcceptCalcs!N35</f>
        <v/>
      </c>
      <c r="N37" s="10"/>
      <c r="O37" s="46"/>
      <c r="P37" s="24"/>
    </row>
    <row r="38" spans="1:16" ht="14.5" x14ac:dyDescent="0.35">
      <c r="A38" s="24"/>
      <c r="B38" s="6"/>
      <c r="C38" s="39" t="s">
        <v>55</v>
      </c>
      <c r="D38" s="44" t="e">
        <f>AcceptCalcs!E36</f>
        <v>#N/A</v>
      </c>
      <c r="E38" s="44" t="e">
        <f>AcceptCalcs!F36</f>
        <v>#N/A</v>
      </c>
      <c r="F38" s="44" t="e">
        <f>AcceptCalcs!G36</f>
        <v>#N/A</v>
      </c>
      <c r="G38" s="44" t="e">
        <f>AcceptCalcs!H36</f>
        <v>#N/A</v>
      </c>
      <c r="H38" s="44" t="e">
        <f>AcceptCalcs!I36</f>
        <v>#N/A</v>
      </c>
      <c r="I38" s="44" t="e">
        <f>AcceptCalcs!J36</f>
        <v>#N/A</v>
      </c>
      <c r="J38" s="44" t="e">
        <f>AcceptCalcs!K36</f>
        <v>#N/A</v>
      </c>
      <c r="K38" s="44" t="e">
        <f>AcceptCalcs!L36</f>
        <v>#N/A</v>
      </c>
      <c r="L38" s="44" t="e">
        <f>AcceptCalcs!M36</f>
        <v>#N/A</v>
      </c>
      <c r="M38" s="44" t="e">
        <f>AcceptCalcs!N36</f>
        <v>#N/A</v>
      </c>
      <c r="N38" s="10"/>
      <c r="O38" s="46"/>
      <c r="P38" s="24"/>
    </row>
    <row r="39" spans="1:16" ht="15" thickBot="1" x14ac:dyDescent="0.4">
      <c r="A39" s="26"/>
      <c r="B39" s="11"/>
      <c r="C39" s="12"/>
      <c r="D39" s="12"/>
      <c r="E39" s="12"/>
      <c r="F39" s="12"/>
      <c r="G39" s="12"/>
      <c r="H39" s="12"/>
      <c r="I39" s="12"/>
      <c r="J39" s="12"/>
      <c r="K39" s="12"/>
      <c r="L39" s="12"/>
      <c r="M39" s="12"/>
      <c r="N39" s="12"/>
      <c r="O39" s="48"/>
      <c r="P39" s="24"/>
    </row>
    <row r="40" spans="1:16" ht="14.5" x14ac:dyDescent="0.35">
      <c r="A40" s="24"/>
      <c r="B40" s="35"/>
      <c r="C40" s="35"/>
      <c r="D40" s="35"/>
      <c r="E40" s="35"/>
      <c r="F40" s="35"/>
      <c r="G40" s="35"/>
      <c r="H40" s="35"/>
      <c r="I40" s="35"/>
      <c r="J40" s="35"/>
      <c r="K40" s="35"/>
      <c r="L40" s="35"/>
      <c r="M40" s="35"/>
      <c r="N40" s="35"/>
      <c r="O40" s="35"/>
      <c r="P40" s="24"/>
    </row>
    <row r="41" spans="1:16" ht="14.5" x14ac:dyDescent="0.35">
      <c r="A41" s="24"/>
      <c r="B41" s="24"/>
      <c r="C41" s="24"/>
      <c r="D41" s="24"/>
      <c r="E41" s="24"/>
      <c r="F41" s="24"/>
      <c r="G41" s="24"/>
      <c r="H41" s="24"/>
      <c r="I41" s="24"/>
      <c r="J41" s="24"/>
      <c r="K41" s="24"/>
      <c r="L41" s="24"/>
      <c r="M41" s="24"/>
      <c r="N41" s="24"/>
      <c r="O41" s="24"/>
      <c r="P41" s="24"/>
    </row>
  </sheetData>
  <sheetProtection sheet="1" objects="1" scenarios="1" selectLockedCells="1"/>
  <mergeCells count="2">
    <mergeCell ref="J3:L3"/>
    <mergeCell ref="D3:I3"/>
  </mergeCells>
  <conditionalFormatting sqref="D38:M38">
    <cfRule type="containsErrors" dxfId="4" priority="1">
      <formula>ISERROR(D38)</formula>
    </cfRule>
  </conditionalFormatting>
  <hyperlinks>
    <hyperlink ref="D3:F3" location="'Demand Pareto'!A1" display="Please Select on Demand Pareto Tab"/>
  </hyperlinks>
  <pageMargins left="0.70866141732283472" right="0.70866141732283472" top="0.74803149606299213" bottom="0.74803149606299213" header="0.31496062992125984" footer="0.31496062992125984"/>
  <pageSetup paperSize="9" scale="44" orientation="landscape" r:id="rId1"/>
  <colBreaks count="1" manualBreakCount="1">
    <brk id="15" max="4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M56"/>
  <sheetViews>
    <sheetView showGridLines="0" topLeftCell="C1" zoomScale="80" zoomScaleNormal="80" zoomScaleSheetLayoutView="80" workbookViewId="0">
      <selection activeCell="C22" sqref="C22:C23"/>
    </sheetView>
  </sheetViews>
  <sheetFormatPr defaultColWidth="9.1796875" defaultRowHeight="0" customHeight="1" zeroHeight="1" x14ac:dyDescent="0.35"/>
  <cols>
    <col min="1" max="1" width="2.81640625" customWidth="1"/>
    <col min="2" max="2" width="2.7265625" customWidth="1"/>
    <col min="3" max="3" width="20" customWidth="1"/>
    <col min="4" max="28" width="10.453125" customWidth="1"/>
    <col min="29" max="29" width="7.1796875" customWidth="1"/>
    <col min="30" max="30" width="3" customWidth="1"/>
  </cols>
  <sheetData>
    <row r="1" spans="1:39" ht="15" customHeight="1" thickBot="1" x14ac:dyDescent="0.4">
      <c r="A1" s="24"/>
      <c r="B1" s="24"/>
      <c r="C1" s="24"/>
      <c r="D1" s="24"/>
      <c r="E1" s="24"/>
      <c r="F1" s="24"/>
      <c r="G1" s="24"/>
      <c r="H1" s="24"/>
      <c r="I1" s="24"/>
      <c r="J1" s="24"/>
      <c r="K1" s="24"/>
      <c r="L1" s="24"/>
      <c r="M1" s="24"/>
      <c r="N1" s="24"/>
      <c r="O1" s="24"/>
    </row>
    <row r="2" spans="1:39" ht="14.5" x14ac:dyDescent="0.35">
      <c r="A2" s="24"/>
      <c r="G2" s="30"/>
      <c r="H2" s="31"/>
      <c r="I2" s="83"/>
      <c r="J2" s="31"/>
      <c r="K2" s="83"/>
      <c r="L2" s="31"/>
      <c r="M2" s="31"/>
      <c r="N2" s="31"/>
      <c r="O2" s="31"/>
      <c r="P2" s="31"/>
      <c r="Q2" s="31"/>
      <c r="R2" s="31"/>
      <c r="S2" s="31"/>
      <c r="T2" s="31"/>
      <c r="U2" s="31"/>
      <c r="V2" s="31"/>
      <c r="W2" s="31"/>
      <c r="X2" s="32"/>
    </row>
    <row r="3" spans="1:39" ht="21" x14ac:dyDescent="0.5">
      <c r="A3" s="24"/>
      <c r="G3" s="6"/>
      <c r="H3" s="173" t="s">
        <v>57</v>
      </c>
      <c r="I3" s="174"/>
      <c r="J3" s="7"/>
      <c r="K3" s="172" t="str">
        <f>Variables!B31</f>
        <v>Heat map of  vs  for all data (All day)</v>
      </c>
      <c r="L3" s="172"/>
      <c r="M3" s="172"/>
      <c r="N3" s="172"/>
      <c r="O3" s="172"/>
      <c r="P3" s="172"/>
      <c r="Q3" s="172"/>
      <c r="R3" s="172"/>
      <c r="S3" s="172"/>
      <c r="T3" s="172"/>
      <c r="U3" s="7"/>
      <c r="V3" s="7"/>
      <c r="W3" s="7"/>
      <c r="X3" s="13"/>
    </row>
    <row r="4" spans="1:39" ht="19.5" customHeight="1" x14ac:dyDescent="0.55000000000000004">
      <c r="A4" s="24"/>
      <c r="G4" s="6"/>
      <c r="H4" s="175" t="s">
        <v>58</v>
      </c>
      <c r="I4" s="176"/>
      <c r="J4" s="7"/>
      <c r="K4" s="7"/>
      <c r="L4" s="7"/>
      <c r="M4" s="7"/>
      <c r="N4" s="7"/>
      <c r="O4" s="7"/>
      <c r="P4" s="7"/>
      <c r="Q4" s="7"/>
      <c r="R4" s="7"/>
      <c r="S4" s="7"/>
      <c r="T4" s="7"/>
      <c r="U4" s="7"/>
      <c r="V4" s="7"/>
      <c r="W4" s="7"/>
      <c r="X4" s="13"/>
    </row>
    <row r="5" spans="1:39" ht="27" customHeight="1" x14ac:dyDescent="0.35">
      <c r="A5" s="24"/>
      <c r="G5" s="6"/>
      <c r="H5" s="7"/>
      <c r="I5" s="7"/>
      <c r="J5" s="7"/>
      <c r="K5" s="182">
        <f>'Tool Setup'!C5</f>
        <v>0</v>
      </c>
      <c r="L5" s="183"/>
      <c r="M5" s="183"/>
      <c r="N5" s="183"/>
      <c r="O5" s="183"/>
      <c r="P5" s="183"/>
      <c r="Q5" s="183"/>
      <c r="R5" s="183"/>
      <c r="S5" s="183"/>
      <c r="T5" s="184"/>
      <c r="U5" s="7"/>
      <c r="V5" s="7"/>
      <c r="W5" s="7"/>
      <c r="X5" s="13"/>
    </row>
    <row r="6" spans="1:39" ht="45.75" customHeight="1" x14ac:dyDescent="0.35">
      <c r="A6" s="24"/>
      <c r="G6" s="6"/>
      <c r="H6" s="7"/>
      <c r="I6" s="7"/>
      <c r="J6" s="7"/>
      <c r="K6" s="84" t="str">
        <f>DemandCalcs!D40</f>
        <v/>
      </c>
      <c r="L6" s="84" t="str">
        <f>DemandCalcs!E40</f>
        <v/>
      </c>
      <c r="M6" s="84" t="str">
        <f>DemandCalcs!F40</f>
        <v/>
      </c>
      <c r="N6" s="84" t="str">
        <f>DemandCalcs!G40</f>
        <v/>
      </c>
      <c r="O6" s="84" t="str">
        <f>DemandCalcs!H40</f>
        <v/>
      </c>
      <c r="P6" s="84" t="str">
        <f>DemandCalcs!I40</f>
        <v/>
      </c>
      <c r="Q6" s="84" t="str">
        <f>DemandCalcs!J40</f>
        <v/>
      </c>
      <c r="R6" s="84" t="str">
        <f>DemandCalcs!K40</f>
        <v/>
      </c>
      <c r="S6" s="84" t="str">
        <f>DemandCalcs!L40</f>
        <v/>
      </c>
      <c r="T6" s="84" t="str">
        <f>DemandCalcs!M40</f>
        <v/>
      </c>
      <c r="U6" s="7"/>
      <c r="V6" s="139" t="s">
        <v>16</v>
      </c>
      <c r="W6" s="139"/>
      <c r="X6" s="34"/>
    </row>
    <row r="7" spans="1:39" ht="15" customHeight="1" x14ac:dyDescent="0.35">
      <c r="A7" s="24"/>
      <c r="G7" s="6"/>
      <c r="H7" s="177">
        <f>'Tool Setup'!B5</f>
        <v>0</v>
      </c>
      <c r="I7" s="180" t="str">
        <f>DemandCalcs!C41</f>
        <v/>
      </c>
      <c r="J7" s="181"/>
      <c r="K7" s="90" t="str">
        <f>IF($H$4="AM shift",DemandCalcs!D41,IF($H$4="PM shift",DemandCalcs!D53,IF($H$4="all day",DemandCalcs!D65,"")))</f>
        <v/>
      </c>
      <c r="L7" s="91" t="str">
        <f>IF($H$4="AM shift",DemandCalcs!E41,IF($H$4="PM shift",DemandCalcs!E53,IF($H$4="all day",DemandCalcs!E65," ")))</f>
        <v/>
      </c>
      <c r="M7" s="91" t="str">
        <f>IF($H$4="AM shift",DemandCalcs!F41,IF($H$4="PM shift",DemandCalcs!F53,IF($H$4="all day",DemandCalcs!F65," ")))</f>
        <v/>
      </c>
      <c r="N7" s="91" t="str">
        <f>IF($H$4="AM shift",DemandCalcs!G41,IF($H$4="PM shift",DemandCalcs!G53,IF($H$4="all day",DemandCalcs!G65," ")))</f>
        <v/>
      </c>
      <c r="O7" s="91" t="str">
        <f>IF($H$4="AM shift",DemandCalcs!H41,IF($H$4="PM shift",DemandCalcs!H53,IF($H$4="all day",DemandCalcs!H65," ")))</f>
        <v/>
      </c>
      <c r="P7" s="91" t="str">
        <f>IF($H$4="AM shift",DemandCalcs!I41,IF($H$4="PM shift",DemandCalcs!I53,IF($H$4="all day",DemandCalcs!I65," ")))</f>
        <v/>
      </c>
      <c r="Q7" s="91" t="str">
        <f>IF($H$4="AM shift",DemandCalcs!J41,IF($H$4="PM shift",DemandCalcs!J53,IF($H$4="all day",DemandCalcs!J65," ")))</f>
        <v/>
      </c>
      <c r="R7" s="91" t="str">
        <f>IF($H$4="AM shift",DemandCalcs!K41,IF($H$4="PM shift",DemandCalcs!K53,IF($H$4="all day",DemandCalcs!K65," ")))</f>
        <v/>
      </c>
      <c r="S7" s="91" t="str">
        <f>IF($H$4="AM shift",DemandCalcs!L41,IF($H$4="PM shift",DemandCalcs!L53,IF($H$4="all day",DemandCalcs!L65," ")))</f>
        <v/>
      </c>
      <c r="T7" s="92" t="str">
        <f>IF($H$4="AM shift",DemandCalcs!M41,IF($H$4="PM shift",DemandCalcs!M53,IF($H$4="all day",DemandCalcs!M65," ")))</f>
        <v/>
      </c>
      <c r="U7" s="7"/>
      <c r="V7" s="140" t="str">
        <f>'Tool Setup'!$B$5&amp;" = "&amp;'Tool Setup'!$C$5</f>
        <v xml:space="preserve"> = </v>
      </c>
      <c r="W7" s="141"/>
      <c r="X7" s="13"/>
    </row>
    <row r="8" spans="1:39" ht="14.5" x14ac:dyDescent="0.35">
      <c r="A8" s="24"/>
      <c r="G8" s="6"/>
      <c r="H8" s="178"/>
      <c r="I8" s="180" t="str">
        <f>DemandCalcs!C42</f>
        <v/>
      </c>
      <c r="J8" s="181"/>
      <c r="K8" s="93" t="str">
        <f>IF($H$4="AM shift",DemandCalcs!D42,IF($H$4="PM shift",DemandCalcs!D54,IF($H$4="all day",DemandCalcs!D66," ")))</f>
        <v/>
      </c>
      <c r="L8" s="37" t="str">
        <f>IF($H$4="AM shift",DemandCalcs!E42,IF($H$4="PM shift",DemandCalcs!E54,IF($H$4="all day",DemandCalcs!E66," ")))</f>
        <v/>
      </c>
      <c r="M8" s="37" t="str">
        <f>IF($H$4="AM shift",DemandCalcs!F42,IF($H$4="PM shift",DemandCalcs!F54,IF($H$4="all day",DemandCalcs!F66," ")))</f>
        <v/>
      </c>
      <c r="N8" s="37" t="str">
        <f>IF($H$4="AM shift",DemandCalcs!G42,IF($H$4="PM shift",DemandCalcs!G54,IF($H$4="all day",DemandCalcs!G66," ")))</f>
        <v/>
      </c>
      <c r="O8" s="37" t="str">
        <f>IF($H$4="AM shift",DemandCalcs!H42,IF($H$4="PM shift",DemandCalcs!H54,IF($H$4="all day",DemandCalcs!H66," ")))</f>
        <v/>
      </c>
      <c r="P8" s="37" t="str">
        <f>IF($H$4="AM shift",DemandCalcs!I42,IF($H$4="PM shift",DemandCalcs!I54,IF($H$4="all day",DemandCalcs!I66," ")))</f>
        <v/>
      </c>
      <c r="Q8" s="37" t="str">
        <f>IF($H$4="AM shift",DemandCalcs!J42,IF($H$4="PM shift",DemandCalcs!J54,IF($H$4="all day",DemandCalcs!J66," ")))</f>
        <v/>
      </c>
      <c r="R8" s="37" t="str">
        <f>IF($H$4="AM shift",DemandCalcs!K42,IF($H$4="PM shift",DemandCalcs!K54,IF($H$4="all day",DemandCalcs!K66," ")))</f>
        <v/>
      </c>
      <c r="S8" s="37" t="str">
        <f>IF($H$4="AM shift",DemandCalcs!L42,IF($H$4="PM shift",DemandCalcs!L54,IF($H$4="all day",DemandCalcs!L66," ")))</f>
        <v/>
      </c>
      <c r="T8" s="94" t="str">
        <f>IF($H$4="AM shift",DemandCalcs!M42,IF($H$4="PM shift",DemandCalcs!M54,IF($H$4="all day",DemandCalcs!M66," ")))</f>
        <v/>
      </c>
      <c r="U8" s="7"/>
      <c r="V8" s="145" t="s">
        <v>25</v>
      </c>
      <c r="W8" s="145"/>
      <c r="X8" s="13"/>
    </row>
    <row r="9" spans="1:39" ht="14.5" x14ac:dyDescent="0.35">
      <c r="A9" s="24"/>
      <c r="G9" s="6"/>
      <c r="H9" s="178"/>
      <c r="I9" s="180" t="str">
        <f>DemandCalcs!C43</f>
        <v/>
      </c>
      <c r="J9" s="181"/>
      <c r="K9" s="93" t="str">
        <f>IF($H$4="AM shift",DemandCalcs!D43,IF($H$4="PM shift",DemandCalcs!D55,IF($H$4="all day",DemandCalcs!D67," ")))</f>
        <v/>
      </c>
      <c r="L9" s="37" t="str">
        <f>IF($H$4="AM shift",DemandCalcs!E43,IF($H$4="PM shift",DemandCalcs!E55,IF($H$4="all day",DemandCalcs!E67," ")))</f>
        <v/>
      </c>
      <c r="M9" s="37" t="str">
        <f>IF($H$4="AM shift",DemandCalcs!F43,IF($H$4="PM shift",DemandCalcs!F55,IF($H$4="all day",DemandCalcs!F67," ")))</f>
        <v/>
      </c>
      <c r="N9" s="37" t="str">
        <f>IF($H$4="AM shift",DemandCalcs!G43,IF($H$4="PM shift",DemandCalcs!G55,IF($H$4="all day",DemandCalcs!G67," ")))</f>
        <v/>
      </c>
      <c r="O9" s="37" t="str">
        <f>IF($H$4="AM shift",DemandCalcs!H43,IF($H$4="PM shift",DemandCalcs!H55,IF($H$4="all day",DemandCalcs!H67," ")))</f>
        <v/>
      </c>
      <c r="P9" s="37" t="str">
        <f>IF($H$4="AM shift",DemandCalcs!I43,IF($H$4="PM shift",DemandCalcs!I55,IF($H$4="all day",DemandCalcs!I67," ")))</f>
        <v/>
      </c>
      <c r="Q9" s="37" t="str">
        <f>IF($H$4="AM shift",DemandCalcs!J43,IF($H$4="PM shift",DemandCalcs!J55,IF($H$4="all day",DemandCalcs!J67," ")))</f>
        <v/>
      </c>
      <c r="R9" s="37" t="str">
        <f>IF($H$4="AM shift",DemandCalcs!K43,IF($H$4="PM shift",DemandCalcs!K55,IF($H$4="all day",DemandCalcs!K67," ")))</f>
        <v/>
      </c>
      <c r="S9" s="37" t="str">
        <f>IF($H$4="AM shift",DemandCalcs!L43,IF($H$4="PM shift",DemandCalcs!L55,IF($H$4="all day",DemandCalcs!L67," ")))</f>
        <v/>
      </c>
      <c r="T9" s="94" t="str">
        <f>IF($H$4="AM shift",DemandCalcs!M43,IF($H$4="PM shift",DemandCalcs!M55,IF($H$4="all day",DemandCalcs!M67," ")))</f>
        <v/>
      </c>
      <c r="U9" s="7"/>
      <c r="V9" s="146" t="s">
        <v>26</v>
      </c>
      <c r="W9" s="146"/>
      <c r="X9" s="13"/>
    </row>
    <row r="10" spans="1:39" ht="14.5" x14ac:dyDescent="0.35">
      <c r="A10" s="24"/>
      <c r="G10" s="6"/>
      <c r="H10" s="178"/>
      <c r="I10" s="180" t="str">
        <f>DemandCalcs!C44</f>
        <v/>
      </c>
      <c r="J10" s="181"/>
      <c r="K10" s="93" t="str">
        <f>IF($H$4="AM shift",DemandCalcs!D44,IF($H$4="PM shift",DemandCalcs!D56,IF($H$4="all day",DemandCalcs!D68," ")))</f>
        <v/>
      </c>
      <c r="L10" s="37" t="str">
        <f>IF($H$4="AM shift",DemandCalcs!E44,IF($H$4="PM shift",DemandCalcs!E56,IF($H$4="all day",DemandCalcs!E68," ")))</f>
        <v/>
      </c>
      <c r="M10" s="37" t="str">
        <f>IF($H$4="AM shift",DemandCalcs!F44,IF($H$4="PM shift",DemandCalcs!F56,IF($H$4="all day",DemandCalcs!F68," ")))</f>
        <v/>
      </c>
      <c r="N10" s="37" t="str">
        <f>IF($H$4="AM shift",DemandCalcs!G44,IF($H$4="PM shift",DemandCalcs!G56,IF($H$4="all day",DemandCalcs!G68," ")))</f>
        <v/>
      </c>
      <c r="O10" s="37" t="str">
        <f>IF($H$4="AM shift",DemandCalcs!H44,IF($H$4="PM shift",DemandCalcs!H56,IF($H$4="all day",DemandCalcs!H68," ")))</f>
        <v/>
      </c>
      <c r="P10" s="37" t="str">
        <f>IF($H$4="AM shift",DemandCalcs!I44,IF($H$4="PM shift",DemandCalcs!I56,IF($H$4="all day",DemandCalcs!I68," ")))</f>
        <v/>
      </c>
      <c r="Q10" s="37" t="str">
        <f>IF($H$4="AM shift",DemandCalcs!J44,IF($H$4="PM shift",DemandCalcs!J56,IF($H$4="all day",DemandCalcs!J68," ")))</f>
        <v/>
      </c>
      <c r="R10" s="37" t="str">
        <f>IF($H$4="AM shift",DemandCalcs!K44,IF($H$4="PM shift",DemandCalcs!K56,IF($H$4="all day",DemandCalcs!K68," ")))</f>
        <v/>
      </c>
      <c r="S10" s="37" t="str">
        <f>IF($H$4="AM shift",DemandCalcs!L44,IF($H$4="PM shift",DemandCalcs!L56,IF($H$4="all day",DemandCalcs!L68," ")))</f>
        <v/>
      </c>
      <c r="T10" s="94" t="str">
        <f>IF($H$4="AM shift",DemandCalcs!M44,IF($H$4="PM shift",DemandCalcs!M56,IF($H$4="all day",DemandCalcs!M68," ")))</f>
        <v/>
      </c>
      <c r="U10" s="7"/>
      <c r="V10" s="147" t="s">
        <v>27</v>
      </c>
      <c r="W10" s="147"/>
      <c r="X10" s="13"/>
    </row>
    <row r="11" spans="1:39" ht="14.5" x14ac:dyDescent="0.35">
      <c r="A11" s="24"/>
      <c r="G11" s="6"/>
      <c r="H11" s="178"/>
      <c r="I11" s="180" t="str">
        <f>DemandCalcs!C45</f>
        <v/>
      </c>
      <c r="J11" s="181"/>
      <c r="K11" s="93" t="str">
        <f>IF($H$4="AM shift",DemandCalcs!D45,IF($H$4="PM shift",DemandCalcs!D57,IF($H$4="all day",DemandCalcs!D69," ")))</f>
        <v/>
      </c>
      <c r="L11" s="37" t="str">
        <f>IF($H$4="AM shift",DemandCalcs!E45,IF($H$4="PM shift",DemandCalcs!E57,IF($H$4="all day",DemandCalcs!E69," ")))</f>
        <v/>
      </c>
      <c r="M11" s="37" t="str">
        <f>IF($H$4="AM shift",DemandCalcs!F45,IF($H$4="PM shift",DemandCalcs!F57,IF($H$4="all day",DemandCalcs!F69," ")))</f>
        <v/>
      </c>
      <c r="N11" s="37" t="str">
        <f>IF($H$4="AM shift",DemandCalcs!G45,IF($H$4="PM shift",DemandCalcs!G57,IF($H$4="all day",DemandCalcs!G69," ")))</f>
        <v/>
      </c>
      <c r="O11" s="37" t="str">
        <f>IF($H$4="AM shift",DemandCalcs!H45,IF($H$4="PM shift",DemandCalcs!H57,IF($H$4="all day",DemandCalcs!H69," ")))</f>
        <v/>
      </c>
      <c r="P11" s="37" t="str">
        <f>IF($H$4="AM shift",DemandCalcs!I45,IF($H$4="PM shift",DemandCalcs!I57,IF($H$4="all day",DemandCalcs!I69," ")))</f>
        <v/>
      </c>
      <c r="Q11" s="37" t="str">
        <f>IF($H$4="AM shift",DemandCalcs!J45,IF($H$4="PM shift",DemandCalcs!J57,IF($H$4="all day",DemandCalcs!J69," ")))</f>
        <v/>
      </c>
      <c r="R11" s="37" t="str">
        <f>IF($H$4="AM shift",DemandCalcs!K45,IF($H$4="PM shift",DemandCalcs!K57,IF($H$4="all day",DemandCalcs!K69," ")))</f>
        <v/>
      </c>
      <c r="S11" s="37" t="str">
        <f>IF($H$4="AM shift",DemandCalcs!L45,IF($H$4="PM shift",DemandCalcs!L57,IF($H$4="all day",DemandCalcs!L69," ")))</f>
        <v/>
      </c>
      <c r="T11" s="94" t="str">
        <f>IF($H$4="AM shift",DemandCalcs!M45,IF($H$4="PM shift",DemandCalcs!M57,IF($H$4="all day",DemandCalcs!M69," ")))</f>
        <v/>
      </c>
      <c r="U11" s="7"/>
      <c r="V11" s="7"/>
      <c r="W11" s="7"/>
      <c r="X11" s="13"/>
    </row>
    <row r="12" spans="1:39" ht="14.5" x14ac:dyDescent="0.35">
      <c r="A12" s="24"/>
      <c r="G12" s="6"/>
      <c r="H12" s="178"/>
      <c r="I12" s="180" t="str">
        <f>DemandCalcs!C46</f>
        <v/>
      </c>
      <c r="J12" s="181"/>
      <c r="K12" s="93" t="str">
        <f>IF($H$4="AM shift",DemandCalcs!D46,IF($H$4="PM shift",DemandCalcs!D58,IF($H$4="all day",DemandCalcs!D70," ")))</f>
        <v/>
      </c>
      <c r="L12" s="37" t="str">
        <f>IF($H$4="AM shift",DemandCalcs!E46,IF($H$4="PM shift",DemandCalcs!E58,IF($H$4="all day",DemandCalcs!E70," ")))</f>
        <v/>
      </c>
      <c r="M12" s="37" t="str">
        <f>IF($H$4="AM shift",DemandCalcs!F46,IF($H$4="PM shift",DemandCalcs!F58,IF($H$4="all day",DemandCalcs!F70," ")))</f>
        <v/>
      </c>
      <c r="N12" s="37" t="str">
        <f>IF($H$4="AM shift",DemandCalcs!G46,IF($H$4="PM shift",DemandCalcs!G58,IF($H$4="all day",DemandCalcs!G70," ")))</f>
        <v/>
      </c>
      <c r="O12" s="37" t="str">
        <f>IF($H$4="AM shift",DemandCalcs!H46,IF($H$4="PM shift",DemandCalcs!H58,IF($H$4="all day",DemandCalcs!H70," ")))</f>
        <v/>
      </c>
      <c r="P12" s="37" t="str">
        <f>IF($H$4="AM shift",DemandCalcs!I46,IF($H$4="PM shift",DemandCalcs!I58,IF($H$4="all day",DemandCalcs!I70," ")))</f>
        <v/>
      </c>
      <c r="Q12" s="37" t="str">
        <f>IF($H$4="AM shift",DemandCalcs!J46,IF($H$4="PM shift",DemandCalcs!J58,IF($H$4="all day",DemandCalcs!J70," ")))</f>
        <v/>
      </c>
      <c r="R12" s="37" t="str">
        <f>IF($H$4="AM shift",DemandCalcs!K46,IF($H$4="PM shift",DemandCalcs!K58,IF($H$4="all day",DemandCalcs!K70," ")))</f>
        <v/>
      </c>
      <c r="S12" s="37" t="str">
        <f>IF($H$4="AM shift",DemandCalcs!L46,IF($H$4="PM shift",DemandCalcs!L58,IF($H$4="all day",DemandCalcs!L70," ")))</f>
        <v/>
      </c>
      <c r="T12" s="94" t="str">
        <f>IF($H$4="AM shift",DemandCalcs!M46,IF($H$4="PM shift",DemandCalcs!M58,IF($H$4="all day",DemandCalcs!M70," ")))</f>
        <v/>
      </c>
      <c r="U12" s="7"/>
      <c r="V12" s="7"/>
      <c r="W12" s="7"/>
      <c r="X12" s="13"/>
    </row>
    <row r="13" spans="1:39" ht="14.5" x14ac:dyDescent="0.35">
      <c r="A13" s="24"/>
      <c r="G13" s="6"/>
      <c r="H13" s="178"/>
      <c r="I13" s="180" t="str">
        <f>DemandCalcs!C47</f>
        <v/>
      </c>
      <c r="J13" s="181"/>
      <c r="K13" s="93" t="str">
        <f>IF($H$4="AM shift",DemandCalcs!D47,IF($H$4="PM shift",DemandCalcs!D59,IF($H$4="all day",DemandCalcs!D71," ")))</f>
        <v/>
      </c>
      <c r="L13" s="37" t="str">
        <f>IF($H$4="AM shift",DemandCalcs!E47,IF($H$4="PM shift",DemandCalcs!E59,IF($H$4="all day",DemandCalcs!E71," ")))</f>
        <v/>
      </c>
      <c r="M13" s="37" t="str">
        <f>IF($H$4="AM shift",DemandCalcs!F47,IF($H$4="PM shift",DemandCalcs!F59,IF($H$4="all day",DemandCalcs!F71," ")))</f>
        <v/>
      </c>
      <c r="N13" s="37" t="str">
        <f>IF($H$4="AM shift",DemandCalcs!G47,IF($H$4="PM shift",DemandCalcs!G59,IF($H$4="all day",DemandCalcs!G71," ")))</f>
        <v/>
      </c>
      <c r="O13" s="37" t="str">
        <f>IF($H$4="AM shift",DemandCalcs!H47,IF($H$4="PM shift",DemandCalcs!H59,IF($H$4="all day",DemandCalcs!H71," ")))</f>
        <v/>
      </c>
      <c r="P13" s="37" t="str">
        <f>IF($H$4="AM shift",DemandCalcs!I47,IF($H$4="PM shift",DemandCalcs!I59,IF($H$4="all day",DemandCalcs!I71," ")))</f>
        <v/>
      </c>
      <c r="Q13" s="37" t="str">
        <f>IF($H$4="AM shift",DemandCalcs!J47,IF($H$4="PM shift",DemandCalcs!J59,IF($H$4="all day",DemandCalcs!J71," ")))</f>
        <v/>
      </c>
      <c r="R13" s="37" t="str">
        <f>IF($H$4="AM shift",DemandCalcs!K47,IF($H$4="PM shift",DemandCalcs!K59,IF($H$4="all day",DemandCalcs!K71," ")))</f>
        <v/>
      </c>
      <c r="S13" s="37" t="str">
        <f>IF($H$4="AM shift",DemandCalcs!L47,IF($H$4="PM shift",DemandCalcs!L59,IF($H$4="all day",DemandCalcs!L71," ")))</f>
        <v/>
      </c>
      <c r="T13" s="94" t="str">
        <f>IF($H$4="AM shift",DemandCalcs!M47,IF($H$4="PM shift",DemandCalcs!M59,IF($H$4="all day",DemandCalcs!M71," ")))</f>
        <v/>
      </c>
      <c r="U13" s="7"/>
      <c r="V13" s="7"/>
      <c r="W13" s="7"/>
      <c r="X13" s="13"/>
    </row>
    <row r="14" spans="1:39" ht="14.5" x14ac:dyDescent="0.35">
      <c r="A14" s="24"/>
      <c r="G14" s="6"/>
      <c r="H14" s="178"/>
      <c r="I14" s="180" t="str">
        <f>DemandCalcs!C48</f>
        <v/>
      </c>
      <c r="J14" s="181"/>
      <c r="K14" s="93" t="str">
        <f>IF($H$4="AM shift",DemandCalcs!D48,IF($H$4="PM shift",DemandCalcs!D60,IF($H$4="all day",DemandCalcs!D72," ")))</f>
        <v/>
      </c>
      <c r="L14" s="37" t="str">
        <f>IF($H$4="AM shift",DemandCalcs!E48,IF($H$4="PM shift",DemandCalcs!E60,IF($H$4="all day",DemandCalcs!E72," ")))</f>
        <v/>
      </c>
      <c r="M14" s="37" t="str">
        <f>IF($H$4="AM shift",DemandCalcs!F48,IF($H$4="PM shift",DemandCalcs!F60,IF($H$4="all day",DemandCalcs!F72," ")))</f>
        <v/>
      </c>
      <c r="N14" s="37" t="str">
        <f>IF($H$4="AM shift",DemandCalcs!G48,IF($H$4="PM shift",DemandCalcs!G60,IF($H$4="all day",DemandCalcs!G72," ")))</f>
        <v/>
      </c>
      <c r="O14" s="37" t="str">
        <f>IF($H$4="AM shift",DemandCalcs!H48,IF($H$4="PM shift",DemandCalcs!H60,IF($H$4="all day",DemandCalcs!H72," ")))</f>
        <v/>
      </c>
      <c r="P14" s="37" t="str">
        <f>IF($H$4="AM shift",DemandCalcs!I48,IF($H$4="PM shift",DemandCalcs!I60,IF($H$4="all day",DemandCalcs!I72," ")))</f>
        <v/>
      </c>
      <c r="Q14" s="37" t="str">
        <f>IF($H$4="AM shift",DemandCalcs!J48,IF($H$4="PM shift",DemandCalcs!J60,IF($H$4="all day",DemandCalcs!J72," ")))</f>
        <v/>
      </c>
      <c r="R14" s="37" t="str">
        <f>IF($H$4="AM shift",DemandCalcs!K48,IF($H$4="PM shift",DemandCalcs!K60,IF($H$4="all day",DemandCalcs!K72," ")))</f>
        <v/>
      </c>
      <c r="S14" s="37" t="str">
        <f>IF($H$4="AM shift",DemandCalcs!L48,IF($H$4="PM shift",DemandCalcs!L60,IF($H$4="all day",DemandCalcs!L72," ")))</f>
        <v/>
      </c>
      <c r="T14" s="94" t="str">
        <f>IF($H$4="AM shift",DemandCalcs!M48,IF($H$4="PM shift",DemandCalcs!M60,IF($H$4="all day",DemandCalcs!M72," ")))</f>
        <v/>
      </c>
      <c r="U14" s="7"/>
      <c r="V14" s="7"/>
      <c r="W14" s="7"/>
      <c r="X14" s="13"/>
    </row>
    <row r="15" spans="1:39" ht="14.5" x14ac:dyDescent="0.35">
      <c r="A15" s="24"/>
      <c r="G15" s="6"/>
      <c r="H15" s="178"/>
      <c r="I15" s="180" t="str">
        <f>DemandCalcs!C49</f>
        <v/>
      </c>
      <c r="J15" s="181"/>
      <c r="K15" s="93" t="str">
        <f>IF($H$4="AM shift",DemandCalcs!D49,IF($H$4="PM shift",DemandCalcs!D61,IF($H$4="all day",DemandCalcs!D73," ")))</f>
        <v/>
      </c>
      <c r="L15" s="37" t="str">
        <f>IF($H$4="AM shift",DemandCalcs!E49,IF($H$4="PM shift",DemandCalcs!E61,IF($H$4="all day",DemandCalcs!E73," ")))</f>
        <v/>
      </c>
      <c r="M15" s="37" t="str">
        <f>IF($H$4="AM shift",DemandCalcs!F49,IF($H$4="PM shift",DemandCalcs!F61,IF($H$4="all day",DemandCalcs!F73," ")))</f>
        <v/>
      </c>
      <c r="N15" s="37" t="str">
        <f>IF($H$4="AM shift",DemandCalcs!G49,IF($H$4="PM shift",DemandCalcs!G61,IF($H$4="all day",DemandCalcs!G73," ")))</f>
        <v/>
      </c>
      <c r="O15" s="37" t="str">
        <f>IF($H$4="AM shift",DemandCalcs!H49,IF($H$4="PM shift",DemandCalcs!H61,IF($H$4="all day",DemandCalcs!H73," ")))</f>
        <v/>
      </c>
      <c r="P15" s="37" t="str">
        <f>IF($H$4="AM shift",DemandCalcs!I49,IF($H$4="PM shift",DemandCalcs!I61,IF($H$4="all day",DemandCalcs!I73," ")))</f>
        <v/>
      </c>
      <c r="Q15" s="37" t="str">
        <f>IF($H$4="AM shift",DemandCalcs!J49,IF($H$4="PM shift",DemandCalcs!J61,IF($H$4="all day",DemandCalcs!J73," ")))</f>
        <v/>
      </c>
      <c r="R15" s="37" t="str">
        <f>IF($H$4="AM shift",DemandCalcs!K49,IF($H$4="PM shift",DemandCalcs!K61,IF($H$4="all day",DemandCalcs!K73," ")))</f>
        <v/>
      </c>
      <c r="S15" s="37" t="str">
        <f>IF($H$4="AM shift",DemandCalcs!L49,IF($H$4="PM shift",DemandCalcs!L61,IF($H$4="all day",DemandCalcs!L73," ")))</f>
        <v/>
      </c>
      <c r="T15" s="94" t="str">
        <f>IF($H$4="AM shift",DemandCalcs!M49,IF($H$4="PM shift",DemandCalcs!M61,IF($H$4="all day",DemandCalcs!M73," ")))</f>
        <v/>
      </c>
      <c r="U15" s="7"/>
      <c r="V15" s="7"/>
      <c r="W15" s="7"/>
      <c r="X15" s="13"/>
      <c r="AJ15" s="23">
        <f>Variables!AL14</f>
        <v>0</v>
      </c>
      <c r="AK15" s="20" t="s">
        <v>50</v>
      </c>
      <c r="AL15" s="20" t="s">
        <v>59</v>
      </c>
      <c r="AM15" s="20" t="s">
        <v>55</v>
      </c>
    </row>
    <row r="16" spans="1:39" ht="14.5" x14ac:dyDescent="0.35">
      <c r="A16" s="24"/>
      <c r="G16" s="6"/>
      <c r="H16" s="179"/>
      <c r="I16" s="180" t="str">
        <f>DemandCalcs!C50</f>
        <v/>
      </c>
      <c r="J16" s="181"/>
      <c r="K16" s="95" t="str">
        <f>IF($H$4="AM shift",DemandCalcs!D50,IF($H$4="PM shift",DemandCalcs!D62,IF($H$4="all day",DemandCalcs!D74," ")))</f>
        <v/>
      </c>
      <c r="L16" s="96" t="str">
        <f>IF($H$4="AM shift",DemandCalcs!E50,IF($H$4="PM shift",DemandCalcs!E62,IF($H$4="all day",DemandCalcs!E74," ")))</f>
        <v/>
      </c>
      <c r="M16" s="96" t="str">
        <f>IF($H$4="AM shift",DemandCalcs!F50,IF($H$4="PM shift",DemandCalcs!F62,IF($H$4="all day",DemandCalcs!F74," ")))</f>
        <v/>
      </c>
      <c r="N16" s="96" t="str">
        <f>IF($H$4="AM shift",DemandCalcs!G50,IF($H$4="PM shift",DemandCalcs!G62,IF($H$4="all day",DemandCalcs!G74," ")))</f>
        <v/>
      </c>
      <c r="O16" s="96" t="str">
        <f>IF($H$4="AM shift",DemandCalcs!H50,IF($H$4="PM shift",DemandCalcs!H62,IF($H$4="all day",DemandCalcs!H74," ")))</f>
        <v/>
      </c>
      <c r="P16" s="96" t="str">
        <f>IF($H$4="AM shift",DemandCalcs!I50,IF($H$4="PM shift",DemandCalcs!I62,IF($H$4="all day",DemandCalcs!I74," ")))</f>
        <v/>
      </c>
      <c r="Q16" s="96" t="str">
        <f>IF($H$4="AM shift",DemandCalcs!J50,IF($H$4="PM shift",DemandCalcs!J62,IF($H$4="all day",DemandCalcs!J74," ")))</f>
        <v/>
      </c>
      <c r="R16" s="96" t="str">
        <f>IF($H$4="AM shift",DemandCalcs!K50,IF($H$4="PM shift",DemandCalcs!K62,IF($H$4="all day",DemandCalcs!K74," ")))</f>
        <v/>
      </c>
      <c r="S16" s="96" t="str">
        <f>IF($H$4="AM shift",DemandCalcs!L50,IF($H$4="PM shift",DemandCalcs!L62,IF($H$4="all day",DemandCalcs!L74," ")))</f>
        <v/>
      </c>
      <c r="T16" s="97" t="str">
        <f>IF($H$4="AM shift",DemandCalcs!M50,IF($H$4="PM shift",DemandCalcs!M62,IF($H$4="all day",DemandCalcs!M74," ")))</f>
        <v/>
      </c>
      <c r="U16" s="7"/>
      <c r="V16" s="7"/>
      <c r="W16" s="7"/>
      <c r="X16" s="13"/>
      <c r="AJ16" s="9">
        <f>DemandCalcs!CJ16</f>
        <v>0</v>
      </c>
      <c r="AK16" s="39">
        <f>DemandCalcs!CK16</f>
        <v>0</v>
      </c>
      <c r="AL16" s="80">
        <f>DemandCalcs!CL16</f>
        <v>0</v>
      </c>
      <c r="AM16" s="80">
        <f>DemandCalcs!CM16</f>
        <v>0</v>
      </c>
    </row>
    <row r="17" spans="1:39" ht="15" thickBot="1" x14ac:dyDescent="0.4">
      <c r="A17" s="24"/>
      <c r="G17" s="61"/>
      <c r="H17" s="12"/>
      <c r="I17" s="21"/>
      <c r="J17" s="21"/>
      <c r="K17" s="21"/>
      <c r="L17" s="21"/>
      <c r="M17" s="21"/>
      <c r="N17" s="21"/>
      <c r="O17" s="21"/>
      <c r="P17" s="21"/>
      <c r="Q17" s="21"/>
      <c r="R17" s="21"/>
      <c r="S17" s="21"/>
      <c r="T17" s="21"/>
      <c r="U17" s="21"/>
      <c r="V17" s="21"/>
      <c r="W17" s="21"/>
      <c r="X17" s="22"/>
      <c r="AJ17" s="9">
        <f>DemandCalcs!CJ20</f>
        <v>0</v>
      </c>
      <c r="AK17" s="39">
        <f>DemandCalcs!CK20</f>
        <v>0</v>
      </c>
      <c r="AL17" s="80">
        <f>DemandCalcs!CL20</f>
        <v>0</v>
      </c>
      <c r="AM17" s="80">
        <f>DemandCalcs!CM20</f>
        <v>0</v>
      </c>
    </row>
    <row r="18" spans="1:39" ht="14.5" x14ac:dyDescent="0.35">
      <c r="A18" s="24"/>
      <c r="B18" s="30"/>
      <c r="C18" s="31"/>
      <c r="D18" s="31"/>
      <c r="E18" s="31"/>
      <c r="F18" s="31"/>
      <c r="G18" s="7"/>
      <c r="H18" s="7"/>
      <c r="I18" s="7"/>
      <c r="J18" s="7"/>
      <c r="K18" s="7"/>
      <c r="L18" s="7"/>
      <c r="M18" s="7"/>
      <c r="N18" s="7"/>
      <c r="O18" s="13"/>
      <c r="P18" s="6"/>
      <c r="Q18" s="7"/>
      <c r="R18" s="7"/>
      <c r="S18" s="7"/>
      <c r="T18" s="7"/>
      <c r="U18" s="7"/>
      <c r="V18" s="7"/>
      <c r="W18" s="7"/>
      <c r="X18" s="7"/>
      <c r="Y18" s="31"/>
      <c r="Z18" s="31"/>
      <c r="AA18" s="31"/>
      <c r="AB18" s="31"/>
      <c r="AC18" s="31"/>
      <c r="AD18" s="32"/>
      <c r="AJ18" s="9">
        <f>DemandCalcs!CJ21</f>
        <v>0</v>
      </c>
      <c r="AK18" s="39">
        <f>DemandCalcs!CK21</f>
        <v>0</v>
      </c>
      <c r="AL18" s="80">
        <f>DemandCalcs!CL21</f>
        <v>0</v>
      </c>
      <c r="AM18" s="80">
        <f>DemandCalcs!CM21</f>
        <v>0</v>
      </c>
    </row>
    <row r="19" spans="1:39" ht="21" x14ac:dyDescent="0.5">
      <c r="A19" s="24"/>
      <c r="B19" s="6"/>
      <c r="C19" s="7"/>
      <c r="D19" s="7"/>
      <c r="E19" s="172" t="str">
        <f>'Tool Setup'!$B$5&amp;" Explorer"</f>
        <v xml:space="preserve"> Explorer</v>
      </c>
      <c r="F19" s="172"/>
      <c r="G19" s="172"/>
      <c r="H19" s="172"/>
      <c r="I19" s="172"/>
      <c r="J19" s="172"/>
      <c r="K19" s="172"/>
      <c r="L19" s="172"/>
      <c r="M19" s="172"/>
      <c r="N19" s="7"/>
      <c r="O19" s="13"/>
      <c r="P19" s="6"/>
      <c r="Q19" s="7"/>
      <c r="R19" s="7"/>
      <c r="S19" s="7"/>
      <c r="T19" s="172" t="str">
        <f>'Tool Setup'!$C$5&amp;" Explorer"</f>
        <v xml:space="preserve"> Explorer</v>
      </c>
      <c r="U19" s="172"/>
      <c r="V19" s="172"/>
      <c r="W19" s="172"/>
      <c r="X19" s="172"/>
      <c r="Y19" s="172"/>
      <c r="Z19" s="172"/>
      <c r="AA19" s="172"/>
      <c r="AB19" s="172"/>
      <c r="AC19" s="7"/>
      <c r="AD19" s="13"/>
      <c r="AJ19" s="9"/>
      <c r="AK19" s="39"/>
      <c r="AL19" s="80"/>
      <c r="AM19" s="80"/>
    </row>
    <row r="20" spans="1:39" ht="15" customHeight="1" x14ac:dyDescent="0.35">
      <c r="A20" s="24"/>
      <c r="B20" s="6"/>
      <c r="C20" s="162" t="str">
        <f>"Select "&amp;'Tool Setup'!$B$5&amp;" to explore:"</f>
        <v>Select  to explore:</v>
      </c>
      <c r="D20" s="7"/>
      <c r="E20" s="7"/>
      <c r="F20" s="7"/>
      <c r="G20" s="7"/>
      <c r="H20" s="7"/>
      <c r="I20" s="7"/>
      <c r="J20" s="7"/>
      <c r="K20" s="7"/>
      <c r="L20" s="7"/>
      <c r="M20" s="7"/>
      <c r="N20" s="7"/>
      <c r="O20" s="13"/>
      <c r="P20" s="6"/>
      <c r="Q20" s="164" t="str">
        <f>"Select "&amp;'Tool Setup'!$C$5&amp;" to explore:"</f>
        <v>Select  to explore:</v>
      </c>
      <c r="R20" s="165"/>
      <c r="S20" s="7"/>
      <c r="T20" s="7"/>
      <c r="U20" s="7"/>
      <c r="V20" s="7"/>
      <c r="W20" s="7"/>
      <c r="X20" s="7"/>
      <c r="Y20" s="7"/>
      <c r="Z20" s="7"/>
      <c r="AA20" s="7"/>
      <c r="AB20" s="7"/>
      <c r="AC20" s="7"/>
      <c r="AD20" s="13"/>
      <c r="AJ20" s="9">
        <f>DemandCalcs!CJ22</f>
        <v>0</v>
      </c>
      <c r="AK20" s="39">
        <f>DemandCalcs!CK22</f>
        <v>0</v>
      </c>
      <c r="AL20" s="80">
        <f>DemandCalcs!CL22</f>
        <v>0</v>
      </c>
      <c r="AM20" s="80">
        <f>DemandCalcs!CM22</f>
        <v>0</v>
      </c>
    </row>
    <row r="21" spans="1:39" ht="25.5" customHeight="1" x14ac:dyDescent="0.35">
      <c r="A21" s="24"/>
      <c r="B21" s="6"/>
      <c r="C21" s="163"/>
      <c r="D21" s="7"/>
      <c r="E21" s="7"/>
      <c r="F21" s="7"/>
      <c r="G21" s="7"/>
      <c r="H21" s="7"/>
      <c r="I21" s="7"/>
      <c r="J21" s="7"/>
      <c r="K21" s="7"/>
      <c r="L21" s="7"/>
      <c r="M21" s="7"/>
      <c r="N21" s="7"/>
      <c r="O21" s="13"/>
      <c r="P21" s="6"/>
      <c r="Q21" s="166"/>
      <c r="R21" s="167"/>
      <c r="S21" s="7"/>
      <c r="T21" s="7"/>
      <c r="U21" s="7"/>
      <c r="V21" s="7"/>
      <c r="W21" s="7"/>
      <c r="X21" s="7"/>
      <c r="Y21" s="7"/>
      <c r="Z21" s="7"/>
      <c r="AA21" s="7"/>
      <c r="AB21" s="7"/>
      <c r="AC21" s="7"/>
      <c r="AD21" s="13"/>
      <c r="AJ21" s="9">
        <f>DemandCalcs!CJ23</f>
        <v>0</v>
      </c>
      <c r="AK21" s="39">
        <f>DemandCalcs!CK23</f>
        <v>0</v>
      </c>
      <c r="AL21" s="80">
        <f>DemandCalcs!CL23</f>
        <v>0</v>
      </c>
      <c r="AM21" s="80">
        <f>DemandCalcs!CM23</f>
        <v>0</v>
      </c>
    </row>
    <row r="22" spans="1:39" ht="23.25" customHeight="1" x14ac:dyDescent="0.35">
      <c r="A22" s="24"/>
      <c r="B22" s="6"/>
      <c r="C22" s="160"/>
      <c r="D22" s="7"/>
      <c r="E22" s="7"/>
      <c r="F22" s="7"/>
      <c r="G22" s="7"/>
      <c r="H22" s="7"/>
      <c r="I22" s="7"/>
      <c r="J22" s="7"/>
      <c r="K22" s="7"/>
      <c r="L22" s="7"/>
      <c r="M22" s="7"/>
      <c r="N22" s="7"/>
      <c r="O22" s="13"/>
      <c r="P22" s="6"/>
      <c r="Q22" s="168"/>
      <c r="R22" s="169"/>
      <c r="S22" s="7"/>
      <c r="T22" s="7"/>
      <c r="U22" s="7"/>
      <c r="V22" s="7"/>
      <c r="W22" s="7"/>
      <c r="X22" s="7"/>
      <c r="Y22" s="7"/>
      <c r="Z22" s="7"/>
      <c r="AA22" s="7"/>
      <c r="AB22" s="7"/>
      <c r="AC22" s="7"/>
      <c r="AD22" s="13"/>
      <c r="AJ22" s="9">
        <f>DemandCalcs!CJ24</f>
        <v>0</v>
      </c>
      <c r="AK22" s="39">
        <f>DemandCalcs!CK24</f>
        <v>0</v>
      </c>
      <c r="AL22" s="80">
        <f>DemandCalcs!CL24</f>
        <v>0</v>
      </c>
      <c r="AM22" s="80">
        <f>DemandCalcs!CM24</f>
        <v>0</v>
      </c>
    </row>
    <row r="23" spans="1:39" ht="22.5" customHeight="1" x14ac:dyDescent="0.35">
      <c r="A23" s="24"/>
      <c r="B23" s="6"/>
      <c r="C23" s="161"/>
      <c r="D23" s="7"/>
      <c r="E23" s="7"/>
      <c r="F23" s="7"/>
      <c r="G23" s="7"/>
      <c r="H23" s="7"/>
      <c r="I23" s="7"/>
      <c r="J23" s="7"/>
      <c r="K23" s="7"/>
      <c r="L23" s="7"/>
      <c r="M23" s="7"/>
      <c r="N23" s="7"/>
      <c r="O23" s="13"/>
      <c r="P23" s="6"/>
      <c r="Q23" s="170"/>
      <c r="R23" s="171"/>
      <c r="S23" s="7"/>
      <c r="T23" s="7"/>
      <c r="U23" s="7"/>
      <c r="V23" s="7"/>
      <c r="W23" s="7"/>
      <c r="X23" s="7"/>
      <c r="Y23" s="7"/>
      <c r="Z23" s="7"/>
      <c r="AA23" s="7"/>
      <c r="AB23" s="7"/>
      <c r="AC23" s="7"/>
      <c r="AD23" s="13"/>
      <c r="AJ23" s="9">
        <f>DemandCalcs!CJ25</f>
        <v>0</v>
      </c>
      <c r="AK23" s="39">
        <f>DemandCalcs!CK25</f>
        <v>0</v>
      </c>
      <c r="AL23" s="80">
        <f>DemandCalcs!CL25</f>
        <v>0</v>
      </c>
      <c r="AM23" s="80">
        <f>DemandCalcs!CM25</f>
        <v>0</v>
      </c>
    </row>
    <row r="24" spans="1:39" ht="14.5" x14ac:dyDescent="0.35">
      <c r="A24" s="24"/>
      <c r="B24" s="6"/>
      <c r="C24" s="7"/>
      <c r="D24" s="7"/>
      <c r="E24" s="7"/>
      <c r="F24" s="7"/>
      <c r="G24" s="7"/>
      <c r="H24" s="7"/>
      <c r="I24" s="7"/>
      <c r="J24" s="7"/>
      <c r="K24" s="7"/>
      <c r="L24" s="7"/>
      <c r="M24" s="7"/>
      <c r="N24" s="7"/>
      <c r="O24" s="13"/>
      <c r="P24" s="6"/>
      <c r="Q24" s="7"/>
      <c r="R24" s="7"/>
      <c r="S24" s="7"/>
      <c r="T24" s="7"/>
      <c r="U24" s="7"/>
      <c r="V24" s="7"/>
      <c r="W24" s="7"/>
      <c r="X24" s="7"/>
      <c r="Y24" s="7"/>
      <c r="Z24" s="7"/>
      <c r="AA24" s="7"/>
      <c r="AB24" s="7"/>
      <c r="AC24" s="7"/>
      <c r="AD24" s="13"/>
      <c r="AJ24" s="9" t="s">
        <v>50</v>
      </c>
      <c r="AK24" s="39">
        <f>SUM(AK16:AK23)</f>
        <v>0</v>
      </c>
      <c r="AL24" s="81"/>
      <c r="AM24" s="81"/>
    </row>
    <row r="25" spans="1:39" ht="14.5" x14ac:dyDescent="0.35">
      <c r="A25" s="24"/>
      <c r="B25" s="6"/>
      <c r="C25" s="7"/>
      <c r="D25" s="7"/>
      <c r="E25" s="7"/>
      <c r="F25" s="7"/>
      <c r="G25" s="7"/>
      <c r="H25" s="7"/>
      <c r="I25" s="7"/>
      <c r="J25" s="7"/>
      <c r="K25" s="7"/>
      <c r="L25" s="7"/>
      <c r="M25" s="7"/>
      <c r="N25" s="7"/>
      <c r="O25" s="13"/>
      <c r="P25" s="6"/>
      <c r="Q25" s="7"/>
      <c r="R25" s="7"/>
      <c r="S25" s="7"/>
      <c r="T25" s="7"/>
      <c r="U25" s="7"/>
      <c r="V25" s="7"/>
      <c r="W25" s="7"/>
      <c r="X25" s="7"/>
      <c r="Y25" s="7"/>
      <c r="Z25" s="7"/>
      <c r="AA25" s="7"/>
      <c r="AB25" s="7"/>
      <c r="AC25" s="7"/>
      <c r="AD25" s="13"/>
    </row>
    <row r="26" spans="1:39" ht="14.5" x14ac:dyDescent="0.35">
      <c r="A26" s="24"/>
      <c r="B26" s="6"/>
      <c r="C26" s="7"/>
      <c r="D26" s="7"/>
      <c r="E26" s="7"/>
      <c r="F26" s="7"/>
      <c r="G26" s="7"/>
      <c r="H26" s="7"/>
      <c r="I26" s="7"/>
      <c r="J26" s="7"/>
      <c r="K26" s="7"/>
      <c r="L26" s="7"/>
      <c r="M26" s="7"/>
      <c r="N26" s="7"/>
      <c r="O26" s="13"/>
      <c r="P26" s="6"/>
      <c r="Q26" s="7"/>
      <c r="R26" s="7"/>
      <c r="S26" s="7"/>
      <c r="T26" s="7"/>
      <c r="U26" s="7"/>
      <c r="V26" s="7"/>
      <c r="W26" s="7"/>
      <c r="X26" s="7"/>
      <c r="Y26" s="7"/>
      <c r="Z26" s="7"/>
      <c r="AA26" s="7"/>
      <c r="AB26" s="7"/>
      <c r="AC26" s="7"/>
      <c r="AD26" s="13"/>
    </row>
    <row r="27" spans="1:39" ht="15" customHeight="1" x14ac:dyDescent="0.35">
      <c r="A27" s="24"/>
      <c r="B27" s="6"/>
      <c r="C27" s="7"/>
      <c r="D27" s="7"/>
      <c r="E27" s="7"/>
      <c r="F27" s="7"/>
      <c r="G27" s="7"/>
      <c r="H27" s="7"/>
      <c r="I27" s="7"/>
      <c r="J27" s="7"/>
      <c r="K27" s="7"/>
      <c r="L27" s="7"/>
      <c r="M27" s="7"/>
      <c r="N27" s="7"/>
      <c r="O27" s="13"/>
      <c r="P27" s="6"/>
      <c r="Q27" s="7"/>
      <c r="R27" s="7"/>
      <c r="S27" s="7"/>
      <c r="T27" s="7"/>
      <c r="U27" s="7"/>
      <c r="V27" s="7"/>
      <c r="W27" s="7"/>
      <c r="X27" s="7"/>
      <c r="Y27" s="7"/>
      <c r="Z27" s="7"/>
      <c r="AA27" s="7"/>
      <c r="AB27" s="7"/>
      <c r="AC27" s="7"/>
      <c r="AD27" s="13"/>
    </row>
    <row r="28" spans="1:39" ht="14.25" customHeight="1" x14ac:dyDescent="0.35">
      <c r="A28" s="24"/>
      <c r="B28" s="6"/>
      <c r="C28" s="7"/>
      <c r="D28" s="7"/>
      <c r="E28" s="7"/>
      <c r="F28" s="7"/>
      <c r="G28" s="7"/>
      <c r="H28" s="7"/>
      <c r="I28" s="7"/>
      <c r="J28" s="7"/>
      <c r="K28" s="7"/>
      <c r="L28" s="7"/>
      <c r="M28" s="7"/>
      <c r="N28" s="7"/>
      <c r="O28" s="13"/>
      <c r="P28" s="6"/>
      <c r="Q28" s="7"/>
      <c r="R28" s="7"/>
      <c r="S28" s="7"/>
      <c r="T28" s="7"/>
      <c r="U28" s="7"/>
      <c r="V28" s="7"/>
      <c r="W28" s="7"/>
      <c r="X28" s="7"/>
      <c r="Y28" s="7"/>
      <c r="Z28" s="7"/>
      <c r="AA28" s="7"/>
      <c r="AB28" s="7"/>
      <c r="AC28" s="7"/>
      <c r="AD28" s="13"/>
    </row>
    <row r="29" spans="1:39" ht="14.5" x14ac:dyDescent="0.35">
      <c r="A29" s="24"/>
      <c r="B29" s="6"/>
      <c r="C29" s="7"/>
      <c r="D29" s="7"/>
      <c r="E29" s="7"/>
      <c r="F29" s="7"/>
      <c r="G29" s="7"/>
      <c r="H29" s="7"/>
      <c r="I29" s="7"/>
      <c r="J29" s="7"/>
      <c r="K29" s="7"/>
      <c r="L29" s="7"/>
      <c r="M29" s="7"/>
      <c r="N29" s="7"/>
      <c r="O29" s="13"/>
      <c r="P29" s="6"/>
      <c r="Q29" s="7"/>
      <c r="R29" s="7"/>
      <c r="S29" s="7"/>
      <c r="T29" s="7"/>
      <c r="U29" s="7"/>
      <c r="V29" s="7"/>
      <c r="W29" s="7"/>
      <c r="X29" s="7"/>
      <c r="Y29" s="7"/>
      <c r="Z29" s="7"/>
      <c r="AA29" s="7"/>
      <c r="AB29" s="7"/>
      <c r="AC29" s="7"/>
      <c r="AD29" s="13"/>
    </row>
    <row r="30" spans="1:39" ht="14.5" x14ac:dyDescent="0.35">
      <c r="A30" s="24"/>
      <c r="B30" s="6"/>
      <c r="C30" s="7"/>
      <c r="D30" s="7"/>
      <c r="E30" s="7"/>
      <c r="F30" s="7"/>
      <c r="G30" s="7"/>
      <c r="H30" s="7"/>
      <c r="I30" s="7"/>
      <c r="J30" s="7"/>
      <c r="K30" s="7"/>
      <c r="L30" s="7"/>
      <c r="M30" s="7"/>
      <c r="N30" s="7"/>
      <c r="O30" s="13"/>
      <c r="P30" s="6"/>
      <c r="Q30" s="7"/>
      <c r="R30" s="7"/>
      <c r="S30" s="7"/>
      <c r="T30" s="7"/>
      <c r="U30" s="7"/>
      <c r="V30" s="7"/>
      <c r="W30" s="7"/>
      <c r="X30" s="7"/>
      <c r="Y30" s="7"/>
      <c r="Z30" s="7"/>
      <c r="AA30" s="7"/>
      <c r="AB30" s="7"/>
      <c r="AC30" s="7"/>
      <c r="AD30" s="13"/>
    </row>
    <row r="31" spans="1:39" ht="14.5" x14ac:dyDescent="0.35">
      <c r="A31" s="24"/>
      <c r="B31" s="6"/>
      <c r="C31" s="7"/>
      <c r="D31" s="7"/>
      <c r="E31" s="7"/>
      <c r="F31" s="7"/>
      <c r="G31" s="7"/>
      <c r="H31" s="7"/>
      <c r="I31" s="7"/>
      <c r="J31" s="7"/>
      <c r="K31" s="7"/>
      <c r="L31" s="7"/>
      <c r="M31" s="7"/>
      <c r="N31" s="7"/>
      <c r="O31" s="13"/>
      <c r="P31" s="6"/>
      <c r="Q31" s="7"/>
      <c r="R31" s="7"/>
      <c r="S31" s="7"/>
      <c r="T31" s="7"/>
      <c r="U31" s="7"/>
      <c r="V31" s="7"/>
      <c r="W31" s="7"/>
      <c r="X31" s="7"/>
      <c r="Y31" s="7"/>
      <c r="Z31" s="7"/>
      <c r="AA31" s="7"/>
      <c r="AB31" s="7"/>
      <c r="AC31" s="7"/>
      <c r="AD31" s="13"/>
    </row>
    <row r="32" spans="1:39" ht="27" customHeight="1" x14ac:dyDescent="0.35">
      <c r="A32" s="24"/>
      <c r="B32" s="6"/>
      <c r="C32" s="7"/>
      <c r="D32" s="7"/>
      <c r="E32" s="7"/>
      <c r="F32" s="7"/>
      <c r="G32" s="7"/>
      <c r="H32" s="7"/>
      <c r="I32" s="7"/>
      <c r="J32" s="7"/>
      <c r="K32" s="7"/>
      <c r="L32" s="7"/>
      <c r="M32" s="7"/>
      <c r="N32" s="7"/>
      <c r="O32" s="13"/>
      <c r="P32" s="6"/>
      <c r="Q32" s="7"/>
      <c r="R32" s="7"/>
      <c r="S32" s="7"/>
      <c r="T32" s="7"/>
      <c r="U32" s="7"/>
      <c r="V32" s="7"/>
      <c r="W32" s="7"/>
      <c r="X32" s="7"/>
      <c r="Y32" s="7"/>
      <c r="Z32" s="7"/>
      <c r="AA32" s="7"/>
      <c r="AB32" s="7"/>
      <c r="AC32" s="7"/>
      <c r="AD32" s="13"/>
    </row>
    <row r="33" spans="1:30" ht="51.75" customHeight="1" x14ac:dyDescent="0.35">
      <c r="A33" s="24"/>
      <c r="B33" s="6"/>
      <c r="C33" s="86" t="str">
        <f>Variables!B34</f>
        <v>For  '', 
 was =&gt;</v>
      </c>
      <c r="D33" s="23" t="str">
        <f>DemandCalcs!D86</f>
        <v/>
      </c>
      <c r="E33" s="23" t="str">
        <f>DemandCalcs!E86</f>
        <v/>
      </c>
      <c r="F33" s="23" t="str">
        <f>DemandCalcs!F86</f>
        <v/>
      </c>
      <c r="G33" s="23" t="str">
        <f>DemandCalcs!G86</f>
        <v/>
      </c>
      <c r="H33" s="23" t="str">
        <f>DemandCalcs!H86</f>
        <v/>
      </c>
      <c r="I33" s="23" t="str">
        <f>DemandCalcs!I86</f>
        <v/>
      </c>
      <c r="J33" s="23" t="str">
        <f>DemandCalcs!J86</f>
        <v/>
      </c>
      <c r="K33" s="23" t="str">
        <f>DemandCalcs!K86</f>
        <v/>
      </c>
      <c r="L33" s="23" t="str">
        <f>DemandCalcs!L86</f>
        <v/>
      </c>
      <c r="M33" s="23" t="str">
        <f>DemandCalcs!M86</f>
        <v/>
      </c>
      <c r="N33" s="9" t="s">
        <v>50</v>
      </c>
      <c r="O33" s="13"/>
      <c r="P33" s="6"/>
      <c r="Q33" s="186" t="str">
        <f>Variables!B36</f>
        <v>For  '', 
 was =&gt;</v>
      </c>
      <c r="R33" s="187"/>
      <c r="S33" s="85" t="str">
        <f>AcceptCalcs!D45</f>
        <v/>
      </c>
      <c r="T33" s="85" t="str">
        <f>AcceptCalcs!E45</f>
        <v/>
      </c>
      <c r="U33" s="85" t="str">
        <f>AcceptCalcs!F45</f>
        <v/>
      </c>
      <c r="V33" s="85" t="str">
        <f>AcceptCalcs!G45</f>
        <v/>
      </c>
      <c r="W33" s="85" t="str">
        <f>AcceptCalcs!H45</f>
        <v/>
      </c>
      <c r="X33" s="85" t="str">
        <f>AcceptCalcs!I45</f>
        <v/>
      </c>
      <c r="Y33" s="85" t="str">
        <f>AcceptCalcs!J45</f>
        <v/>
      </c>
      <c r="Z33" s="85" t="str">
        <f>AcceptCalcs!K45</f>
        <v/>
      </c>
      <c r="AA33" s="85" t="str">
        <f>AcceptCalcs!L45</f>
        <v/>
      </c>
      <c r="AB33" s="85" t="str">
        <f>AcceptCalcs!M45</f>
        <v/>
      </c>
      <c r="AC33" s="9" t="s">
        <v>50</v>
      </c>
      <c r="AD33" s="13"/>
    </row>
    <row r="34" spans="1:30" ht="14.5" x14ac:dyDescent="0.35">
      <c r="A34" s="24"/>
      <c r="B34" s="6"/>
      <c r="C34" s="82" t="s">
        <v>50</v>
      </c>
      <c r="D34" s="39" t="str">
        <f>DemandCalcs!D87</f>
        <v/>
      </c>
      <c r="E34" s="39" t="str">
        <f>DemandCalcs!E87</f>
        <v/>
      </c>
      <c r="F34" s="39" t="str">
        <f>DemandCalcs!F87</f>
        <v/>
      </c>
      <c r="G34" s="39" t="str">
        <f>DemandCalcs!G87</f>
        <v/>
      </c>
      <c r="H34" s="39" t="str">
        <f>DemandCalcs!H87</f>
        <v/>
      </c>
      <c r="I34" s="39" t="str">
        <f>DemandCalcs!I87</f>
        <v/>
      </c>
      <c r="J34" s="39" t="str">
        <f>DemandCalcs!J87</f>
        <v/>
      </c>
      <c r="K34" s="39" t="str">
        <f>DemandCalcs!K87</f>
        <v/>
      </c>
      <c r="L34" s="39" t="str">
        <f>DemandCalcs!L87</f>
        <v/>
      </c>
      <c r="M34" s="39" t="str">
        <f>DemandCalcs!M87</f>
        <v/>
      </c>
      <c r="N34" s="39">
        <f>SUM(D34:M34)</f>
        <v>0</v>
      </c>
      <c r="O34" s="13"/>
      <c r="P34" s="6"/>
      <c r="Q34" s="188" t="s">
        <v>50</v>
      </c>
      <c r="R34" s="189"/>
      <c r="S34" s="39" t="str">
        <f>AcceptCalcs!D46</f>
        <v/>
      </c>
      <c r="T34" s="39" t="str">
        <f>AcceptCalcs!E46</f>
        <v/>
      </c>
      <c r="U34" s="39" t="str">
        <f>AcceptCalcs!F46</f>
        <v/>
      </c>
      <c r="V34" s="39" t="str">
        <f>AcceptCalcs!G46</f>
        <v/>
      </c>
      <c r="W34" s="39" t="str">
        <f>AcceptCalcs!H46</f>
        <v/>
      </c>
      <c r="X34" s="39" t="str">
        <f>AcceptCalcs!I46</f>
        <v/>
      </c>
      <c r="Y34" s="39" t="str">
        <f>AcceptCalcs!J46</f>
        <v/>
      </c>
      <c r="Z34" s="39" t="str">
        <f>AcceptCalcs!K46</f>
        <v/>
      </c>
      <c r="AA34" s="39" t="str">
        <f>AcceptCalcs!L46</f>
        <v/>
      </c>
      <c r="AB34" s="39" t="str">
        <f>AcceptCalcs!M46</f>
        <v/>
      </c>
      <c r="AC34" s="39">
        <f>SUM(S34:AB34)</f>
        <v>0</v>
      </c>
      <c r="AD34" s="13"/>
    </row>
    <row r="35" spans="1:30" ht="14.5" x14ac:dyDescent="0.35">
      <c r="A35" s="24"/>
      <c r="B35" s="6"/>
      <c r="C35" s="82" t="s">
        <v>59</v>
      </c>
      <c r="D35" s="80" t="str">
        <f>DemandCalcs!D88</f>
        <v/>
      </c>
      <c r="E35" s="80" t="str">
        <f>DemandCalcs!E88</f>
        <v/>
      </c>
      <c r="F35" s="80" t="str">
        <f>DemandCalcs!F88</f>
        <v/>
      </c>
      <c r="G35" s="80" t="str">
        <f>DemandCalcs!G88</f>
        <v/>
      </c>
      <c r="H35" s="80" t="str">
        <f>DemandCalcs!H88</f>
        <v/>
      </c>
      <c r="I35" s="80" t="str">
        <f>DemandCalcs!I88</f>
        <v/>
      </c>
      <c r="J35" s="80" t="str">
        <f>DemandCalcs!J88</f>
        <v/>
      </c>
      <c r="K35" s="80" t="str">
        <f>DemandCalcs!K88</f>
        <v/>
      </c>
      <c r="L35" s="80" t="str">
        <f>DemandCalcs!L88</f>
        <v/>
      </c>
      <c r="M35" s="80" t="str">
        <f>DemandCalcs!M88</f>
        <v/>
      </c>
      <c r="N35" s="81"/>
      <c r="O35" s="13"/>
      <c r="P35" s="6"/>
      <c r="Q35" s="188" t="s">
        <v>59</v>
      </c>
      <c r="R35" s="189"/>
      <c r="S35" s="80" t="str">
        <f>AcceptCalcs!D47</f>
        <v/>
      </c>
      <c r="T35" s="80" t="str">
        <f>AcceptCalcs!E47</f>
        <v/>
      </c>
      <c r="U35" s="80" t="str">
        <f>AcceptCalcs!F47</f>
        <v/>
      </c>
      <c r="V35" s="80" t="str">
        <f>AcceptCalcs!G47</f>
        <v/>
      </c>
      <c r="W35" s="80" t="str">
        <f>AcceptCalcs!H47</f>
        <v/>
      </c>
      <c r="X35" s="80" t="str">
        <f>AcceptCalcs!I47</f>
        <v/>
      </c>
      <c r="Y35" s="80" t="str">
        <f>AcceptCalcs!J47</f>
        <v/>
      </c>
      <c r="Z35" s="80" t="str">
        <f>AcceptCalcs!K47</f>
        <v/>
      </c>
      <c r="AA35" s="80" t="str">
        <f>AcceptCalcs!L47</f>
        <v/>
      </c>
      <c r="AB35" s="80" t="str">
        <f>AcceptCalcs!M47</f>
        <v/>
      </c>
      <c r="AC35" s="81"/>
      <c r="AD35" s="13"/>
    </row>
    <row r="36" spans="1:30" ht="14.5" x14ac:dyDescent="0.35">
      <c r="A36" s="24"/>
      <c r="B36" s="6"/>
      <c r="C36" s="82" t="s">
        <v>55</v>
      </c>
      <c r="D36" s="80" t="e">
        <f>DemandCalcs!D89</f>
        <v>#N/A</v>
      </c>
      <c r="E36" s="80" t="e">
        <f>DemandCalcs!E89</f>
        <v>#N/A</v>
      </c>
      <c r="F36" s="80" t="e">
        <f>DemandCalcs!F89</f>
        <v>#N/A</v>
      </c>
      <c r="G36" s="80" t="e">
        <f>DemandCalcs!G89</f>
        <v>#N/A</v>
      </c>
      <c r="H36" s="80" t="e">
        <f>DemandCalcs!H89</f>
        <v>#N/A</v>
      </c>
      <c r="I36" s="80" t="e">
        <f>DemandCalcs!I89</f>
        <v>#N/A</v>
      </c>
      <c r="J36" s="80" t="e">
        <f>DemandCalcs!J89</f>
        <v>#N/A</v>
      </c>
      <c r="K36" s="80" t="e">
        <f>DemandCalcs!K89</f>
        <v>#N/A</v>
      </c>
      <c r="L36" s="80" t="e">
        <f>DemandCalcs!L89</f>
        <v>#N/A</v>
      </c>
      <c r="M36" s="80" t="e">
        <f>DemandCalcs!M89</f>
        <v>#N/A</v>
      </c>
      <c r="N36" s="81"/>
      <c r="O36" s="13"/>
      <c r="P36" s="6"/>
      <c r="Q36" s="188" t="s">
        <v>55</v>
      </c>
      <c r="R36" s="189"/>
      <c r="S36" s="80" t="e">
        <f>AcceptCalcs!D48</f>
        <v>#N/A</v>
      </c>
      <c r="T36" s="80" t="e">
        <f>AcceptCalcs!E48</f>
        <v>#N/A</v>
      </c>
      <c r="U36" s="80" t="e">
        <f>AcceptCalcs!F48</f>
        <v>#N/A</v>
      </c>
      <c r="V36" s="80" t="e">
        <f>AcceptCalcs!G48</f>
        <v>#N/A</v>
      </c>
      <c r="W36" s="80" t="e">
        <f>AcceptCalcs!H48</f>
        <v>#N/A</v>
      </c>
      <c r="X36" s="80" t="e">
        <f>AcceptCalcs!I48</f>
        <v>#N/A</v>
      </c>
      <c r="Y36" s="80" t="e">
        <f>AcceptCalcs!J48</f>
        <v>#N/A</v>
      </c>
      <c r="Z36" s="80" t="e">
        <f>AcceptCalcs!K48</f>
        <v>#N/A</v>
      </c>
      <c r="AA36" s="80" t="e">
        <f>AcceptCalcs!L48</f>
        <v>#N/A</v>
      </c>
      <c r="AB36" s="80" t="e">
        <f>AcceptCalcs!M48</f>
        <v>#N/A</v>
      </c>
      <c r="AC36" s="81"/>
      <c r="AD36" s="13"/>
    </row>
    <row r="37" spans="1:30" ht="15" thickBot="1" x14ac:dyDescent="0.4">
      <c r="A37" s="26"/>
      <c r="B37" s="11"/>
      <c r="C37" s="19"/>
      <c r="D37" s="19"/>
      <c r="E37" s="19"/>
      <c r="F37" s="19"/>
      <c r="G37" s="19"/>
      <c r="H37" s="19"/>
      <c r="I37" s="19"/>
      <c r="J37" s="19"/>
      <c r="K37" s="12"/>
      <c r="L37" s="12"/>
      <c r="M37" s="12"/>
      <c r="N37" s="12"/>
      <c r="O37" s="14"/>
      <c r="P37" s="11"/>
      <c r="Q37" s="12"/>
      <c r="R37" s="185"/>
      <c r="S37" s="185"/>
      <c r="T37" s="185"/>
      <c r="U37" s="185"/>
      <c r="V37" s="19"/>
      <c r="W37" s="19"/>
      <c r="X37" s="19"/>
      <c r="Y37" s="19"/>
      <c r="Z37" s="19"/>
      <c r="AA37" s="12"/>
      <c r="AB37" s="12"/>
      <c r="AC37" s="12"/>
      <c r="AD37" s="14"/>
    </row>
    <row r="38" spans="1:30" ht="14.5" x14ac:dyDescent="0.35">
      <c r="A38" s="24"/>
      <c r="B38" s="24"/>
      <c r="C38" s="24"/>
      <c r="D38" s="24"/>
      <c r="E38" s="36"/>
      <c r="F38" s="36"/>
      <c r="G38" s="36"/>
      <c r="H38" s="36"/>
      <c r="I38" s="36"/>
      <c r="J38" s="26"/>
      <c r="K38" s="26"/>
      <c r="L38" s="26"/>
      <c r="M38" s="26"/>
      <c r="N38" s="26"/>
      <c r="O38" s="24"/>
    </row>
    <row r="39" spans="1:30" ht="99.75" hidden="1" customHeight="1" x14ac:dyDescent="0.35">
      <c r="A39" s="24"/>
      <c r="B39" s="24"/>
      <c r="C39" s="24"/>
      <c r="D39" s="24"/>
      <c r="E39" s="24"/>
      <c r="F39" s="24"/>
      <c r="G39" s="24"/>
      <c r="H39" s="24"/>
      <c r="I39" s="24"/>
      <c r="J39" s="24"/>
      <c r="K39" s="24"/>
      <c r="L39" s="24"/>
      <c r="M39" s="24"/>
      <c r="N39" s="24"/>
      <c r="O39" s="24"/>
    </row>
    <row r="40" spans="1:30" ht="14.5" hidden="1" x14ac:dyDescent="0.35"/>
    <row r="41" spans="1:30" ht="14.5" hidden="1" x14ac:dyDescent="0.35"/>
    <row r="42" spans="1:30" ht="14.5" hidden="1" x14ac:dyDescent="0.35"/>
    <row r="43" spans="1:30" ht="14.5" hidden="1" x14ac:dyDescent="0.35"/>
    <row r="44" spans="1:30" ht="14.5" hidden="1" x14ac:dyDescent="0.35">
      <c r="E44" s="37"/>
      <c r="F44" s="37"/>
      <c r="G44" s="37"/>
      <c r="H44" s="37"/>
      <c r="I44" s="37"/>
      <c r="J44" s="37"/>
      <c r="K44" s="37"/>
    </row>
    <row r="45" spans="1:30" ht="14.5" hidden="1" x14ac:dyDescent="0.35">
      <c r="B45" s="15"/>
      <c r="C45" s="15"/>
      <c r="D45" s="15"/>
      <c r="E45" s="38"/>
      <c r="F45" s="38"/>
      <c r="G45" s="38"/>
      <c r="H45" s="38"/>
      <c r="I45" s="38"/>
      <c r="J45" s="38"/>
      <c r="K45" s="38"/>
    </row>
    <row r="46" spans="1:30" ht="14.5" hidden="1" x14ac:dyDescent="0.35">
      <c r="B46" s="15"/>
      <c r="C46" s="15"/>
      <c r="D46" s="15"/>
      <c r="E46" s="38"/>
      <c r="F46" s="38"/>
      <c r="G46" s="38"/>
      <c r="H46" s="38"/>
      <c r="I46" s="38"/>
      <c r="J46" s="38"/>
      <c r="K46" s="38"/>
    </row>
    <row r="47" spans="1:30" ht="14.5" hidden="1" x14ac:dyDescent="0.35">
      <c r="B47" s="15"/>
      <c r="C47" s="15"/>
      <c r="D47" s="15"/>
      <c r="E47" s="38"/>
      <c r="F47" s="38"/>
      <c r="G47" s="38"/>
      <c r="H47" s="38"/>
      <c r="I47" s="38"/>
      <c r="J47" s="38"/>
      <c r="K47" s="38"/>
    </row>
    <row r="48" spans="1:30" ht="14.5" hidden="1" x14ac:dyDescent="0.35">
      <c r="B48" s="15"/>
      <c r="C48" s="15"/>
      <c r="D48" s="15"/>
      <c r="E48" s="38"/>
      <c r="F48" s="38"/>
      <c r="G48" s="38"/>
      <c r="H48" s="38"/>
      <c r="I48" s="38"/>
      <c r="J48" s="38"/>
      <c r="K48" s="38"/>
    </row>
    <row r="49" spans="2:11" ht="14.5" hidden="1" x14ac:dyDescent="0.35">
      <c r="B49" s="15"/>
      <c r="C49" s="15"/>
      <c r="D49" s="15"/>
      <c r="E49" s="38"/>
      <c r="F49" s="38"/>
      <c r="G49" s="38"/>
      <c r="H49" s="38"/>
      <c r="I49" s="38"/>
      <c r="J49" s="38"/>
      <c r="K49" s="38"/>
    </row>
    <row r="50" spans="2:11" ht="14.5" hidden="1" x14ac:dyDescent="0.35"/>
    <row r="51" spans="2:11" ht="14.5" hidden="1" x14ac:dyDescent="0.35"/>
    <row r="52" spans="2:11" ht="14.5" hidden="1" x14ac:dyDescent="0.35"/>
    <row r="53" spans="2:11" ht="14.5" hidden="1" x14ac:dyDescent="0.35"/>
    <row r="54" spans="2:11" ht="14.5" hidden="1" x14ac:dyDescent="0.35"/>
    <row r="55" spans="2:11" ht="14.5" hidden="1" x14ac:dyDescent="0.35"/>
    <row r="56" spans="2:11" ht="14.5" hidden="1" x14ac:dyDescent="0.35"/>
  </sheetData>
  <sheetProtection sheet="1" objects="1" scenarios="1" selectLockedCells="1"/>
  <mergeCells count="31">
    <mergeCell ref="I14:J14"/>
    <mergeCell ref="I15:J15"/>
    <mergeCell ref="I16:J16"/>
    <mergeCell ref="K5:T5"/>
    <mergeCell ref="R37:U37"/>
    <mergeCell ref="Q33:R33"/>
    <mergeCell ref="Q34:R34"/>
    <mergeCell ref="Q35:R35"/>
    <mergeCell ref="Q36:R36"/>
    <mergeCell ref="V7:W7"/>
    <mergeCell ref="V8:W8"/>
    <mergeCell ref="V9:W9"/>
    <mergeCell ref="V10:W10"/>
    <mergeCell ref="H3:I3"/>
    <mergeCell ref="K3:T3"/>
    <mergeCell ref="V6:W6"/>
    <mergeCell ref="H4:I4"/>
    <mergeCell ref="H7:H16"/>
    <mergeCell ref="I7:J7"/>
    <mergeCell ref="I8:J8"/>
    <mergeCell ref="I9:J9"/>
    <mergeCell ref="I10:J10"/>
    <mergeCell ref="I11:J11"/>
    <mergeCell ref="I12:J12"/>
    <mergeCell ref="I13:J13"/>
    <mergeCell ref="C22:C23"/>
    <mergeCell ref="C20:C21"/>
    <mergeCell ref="Q20:R21"/>
    <mergeCell ref="Q22:R23"/>
    <mergeCell ref="T19:AB19"/>
    <mergeCell ref="E19:M19"/>
  </mergeCells>
  <conditionalFormatting sqref="I7:I16 K6:T6">
    <cfRule type="expression" dxfId="3" priority="7">
      <formula>NOT(ISBLANK(I6))</formula>
    </cfRule>
  </conditionalFormatting>
  <conditionalFormatting sqref="K7:T16">
    <cfRule type="expression" dxfId="2" priority="69">
      <formula>IF(AND($I7=K$6,$I7&lt;&gt;""),TRUE,FALSE)</formula>
    </cfRule>
    <cfRule type="colorScale" priority="70">
      <colorScale>
        <cfvo type="percent" val="0"/>
        <cfvo type="percentile" val="50"/>
        <cfvo type="percentile" val="100"/>
        <color rgb="FFF0F3FA"/>
        <color theme="4" tint="0.79998168889431442"/>
        <color theme="4" tint="-0.249977111117893"/>
      </colorScale>
    </cfRule>
  </conditionalFormatting>
  <conditionalFormatting sqref="S36:AB36">
    <cfRule type="containsErrors" dxfId="1" priority="2">
      <formula>ISERROR(S36)</formula>
    </cfRule>
  </conditionalFormatting>
  <conditionalFormatting sqref="D36:M36">
    <cfRule type="containsErrors" dxfId="0" priority="1">
      <formula>ISERROR(D36)</formula>
    </cfRule>
  </conditionalFormatting>
  <dataValidations count="2">
    <dataValidation type="list" allowBlank="1" showInputMessage="1" showErrorMessage="1" sqref="C22">
      <formula1>DemandDropdown</formula1>
    </dataValidation>
    <dataValidation type="list" allowBlank="1" showInputMessage="1" showErrorMessage="1" sqref="Q22">
      <formula1>AcceptedDropdown</formula1>
    </dataValidation>
  </dataValidations>
  <pageMargins left="0.70866141732283472" right="0.70866141732283472" top="0.74803149606299213" bottom="0.74803149606299213" header="0.31496062992125984" footer="0.31496062992125984"/>
  <pageSetup paperSize="9" scale="64" orientation="landscape" r:id="rId1"/>
  <colBreaks count="1" manualBreakCount="1">
    <brk id="14" max="43"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Variables!$C$3:$C$5</xm:f>
          </x14:formula1>
          <xm:sqref>H4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89"/>
  <sheetViews>
    <sheetView topLeftCell="A40" zoomScale="80" zoomScaleNormal="80" workbookViewId="0">
      <selection activeCell="U76" sqref="U76"/>
    </sheetView>
  </sheetViews>
  <sheetFormatPr defaultRowHeight="14.5" x14ac:dyDescent="0.35"/>
  <cols>
    <col min="1" max="1" width="17.54296875" customWidth="1"/>
    <col min="2" max="2" width="9.81640625" customWidth="1"/>
    <col min="3" max="3" width="13.7265625" customWidth="1"/>
    <col min="4" max="5" width="10.54296875" bestFit="1" customWidth="1"/>
    <col min="6" max="6" width="14.54296875" bestFit="1" customWidth="1"/>
    <col min="7" max="7" width="11.26953125" bestFit="1" customWidth="1"/>
    <col min="8" max="9" width="12.26953125" bestFit="1" customWidth="1"/>
    <col min="10" max="10" width="14.26953125" bestFit="1" customWidth="1"/>
    <col min="11" max="14" width="10.54296875" bestFit="1" customWidth="1"/>
    <col min="23" max="23" width="12.26953125" customWidth="1"/>
  </cols>
  <sheetData>
    <row r="1" spans="1:15" x14ac:dyDescent="0.35">
      <c r="A1" t="s">
        <v>60</v>
      </c>
      <c r="B1" t="str">
        <f>pareto_day_choice</f>
        <v>All data (count)</v>
      </c>
      <c r="E1" s="15"/>
      <c r="F1" s="37"/>
      <c r="G1" s="37"/>
      <c r="H1" s="15"/>
      <c r="I1" s="15"/>
      <c r="J1" s="15"/>
      <c r="K1" s="15"/>
      <c r="L1" s="15"/>
    </row>
    <row r="2" spans="1:15" ht="29" x14ac:dyDescent="0.35">
      <c r="A2" t="s">
        <v>61</v>
      </c>
      <c r="B2" t="str">
        <f>shift_choice</f>
        <v>All day</v>
      </c>
      <c r="E2" s="16" t="str">
        <f>IF('Tool Setup'!B6="","",'Tool Setup'!B6)</f>
        <v/>
      </c>
      <c r="F2" s="16" t="str">
        <f>IF('Tool Setup'!B7="","",'Tool Setup'!B7)</f>
        <v/>
      </c>
      <c r="G2" s="16" t="str">
        <f>IF('Tool Setup'!B8="","",'Tool Setup'!B8)</f>
        <v/>
      </c>
      <c r="H2" s="16" t="str">
        <f>IF('Tool Setup'!B9="","",'Tool Setup'!B9)</f>
        <v/>
      </c>
      <c r="I2" s="16" t="str">
        <f>IF('Tool Setup'!B10="","",'Tool Setup'!B10)</f>
        <v/>
      </c>
      <c r="J2" s="16" t="str">
        <f>IF('Tool Setup'!B11="","",'Tool Setup'!B11)</f>
        <v/>
      </c>
      <c r="K2" s="16" t="str">
        <f>IF('Tool Setup'!B12="","",'Tool Setup'!B12)</f>
        <v/>
      </c>
      <c r="L2" s="16" t="str">
        <f>IF('Tool Setup'!B13="","",'Tool Setup'!B13)</f>
        <v/>
      </c>
      <c r="M2" s="16" t="str">
        <f>IF('Tool Setup'!B14="","",'Tool Setup'!B14)</f>
        <v/>
      </c>
      <c r="N2" s="63" t="str">
        <f>IF('Tool Setup'!B15="","",'Tool Setup'!B15)</f>
        <v/>
      </c>
      <c r="O2" s="77" t="s">
        <v>62</v>
      </c>
    </row>
    <row r="3" spans="1:15" x14ac:dyDescent="0.35">
      <c r="C3" t="s">
        <v>63</v>
      </c>
      <c r="D3" t="s">
        <v>51</v>
      </c>
      <c r="E3" t="str">
        <f>IFERROR(COUNTIFS(data_demand,E$2, data_day,$C3,data_shift,$D3)/$O3,"")</f>
        <v/>
      </c>
      <c r="F3" t="str">
        <f t="shared" ref="E3:N16" si="0">IFERROR(COUNTIFS(data_demand,F$2, data_day,$C3,data_shift,$D3)/$O3,"")</f>
        <v/>
      </c>
      <c r="G3" t="str">
        <f t="shared" si="0"/>
        <v/>
      </c>
      <c r="H3" t="str">
        <f t="shared" si="0"/>
        <v/>
      </c>
      <c r="I3" t="str">
        <f t="shared" si="0"/>
        <v/>
      </c>
      <c r="J3" t="str">
        <f t="shared" si="0"/>
        <v/>
      </c>
      <c r="K3" t="str">
        <f t="shared" si="0"/>
        <v/>
      </c>
      <c r="L3" t="str">
        <f t="shared" si="0"/>
        <v/>
      </c>
      <c r="M3" t="str">
        <f t="shared" si="0"/>
        <v/>
      </c>
      <c r="N3" t="str">
        <f t="shared" si="0"/>
        <v/>
      </c>
      <c r="O3" s="64">
        <f>INDEX(Variables!$B$3:$B$11,MATCH($C3,Variables!$A$3:$A$11,0))</f>
        <v>0</v>
      </c>
    </row>
    <row r="4" spans="1:15" x14ac:dyDescent="0.35">
      <c r="C4" t="s">
        <v>63</v>
      </c>
      <c r="D4" t="s">
        <v>52</v>
      </c>
      <c r="E4" t="str">
        <f t="shared" si="0"/>
        <v/>
      </c>
      <c r="F4" t="str">
        <f t="shared" si="0"/>
        <v/>
      </c>
      <c r="G4" t="str">
        <f t="shared" si="0"/>
        <v/>
      </c>
      <c r="H4" t="str">
        <f t="shared" si="0"/>
        <v/>
      </c>
      <c r="I4" t="str">
        <f t="shared" si="0"/>
        <v/>
      </c>
      <c r="J4" t="str">
        <f t="shared" si="0"/>
        <v/>
      </c>
      <c r="K4" t="str">
        <f t="shared" si="0"/>
        <v/>
      </c>
      <c r="L4" t="str">
        <f t="shared" si="0"/>
        <v/>
      </c>
      <c r="M4" t="str">
        <f t="shared" si="0"/>
        <v/>
      </c>
      <c r="N4" t="str">
        <f t="shared" si="0"/>
        <v/>
      </c>
      <c r="O4" s="64">
        <f>INDEX(Variables!$B$3:$B$11,MATCH($C4,Variables!$A$3:$A$11,0))</f>
        <v>0</v>
      </c>
    </row>
    <row r="5" spans="1:15" x14ac:dyDescent="0.35">
      <c r="C5" t="s">
        <v>64</v>
      </c>
      <c r="D5" t="s">
        <v>51</v>
      </c>
      <c r="E5" t="str">
        <f t="shared" si="0"/>
        <v/>
      </c>
      <c r="F5" t="str">
        <f t="shared" si="0"/>
        <v/>
      </c>
      <c r="G5" t="str">
        <f t="shared" si="0"/>
        <v/>
      </c>
      <c r="H5" t="str">
        <f t="shared" si="0"/>
        <v/>
      </c>
      <c r="I5" t="str">
        <f t="shared" si="0"/>
        <v/>
      </c>
      <c r="J5" t="str">
        <f t="shared" si="0"/>
        <v/>
      </c>
      <c r="K5" t="str">
        <f t="shared" si="0"/>
        <v/>
      </c>
      <c r="L5" t="str">
        <f t="shared" si="0"/>
        <v/>
      </c>
      <c r="M5" t="str">
        <f t="shared" si="0"/>
        <v/>
      </c>
      <c r="N5" t="str">
        <f t="shared" si="0"/>
        <v/>
      </c>
      <c r="O5" s="64">
        <f>INDEX(Variables!$B$3:$B$11,MATCH($C5,Variables!$A$3:$A$11,0))</f>
        <v>0</v>
      </c>
    </row>
    <row r="6" spans="1:15" x14ac:dyDescent="0.35">
      <c r="C6" t="s">
        <v>64</v>
      </c>
      <c r="D6" t="s">
        <v>52</v>
      </c>
      <c r="E6" t="str">
        <f t="shared" si="0"/>
        <v/>
      </c>
      <c r="F6" t="str">
        <f t="shared" si="0"/>
        <v/>
      </c>
      <c r="G6" t="str">
        <f t="shared" si="0"/>
        <v/>
      </c>
      <c r="H6" t="str">
        <f t="shared" si="0"/>
        <v/>
      </c>
      <c r="I6" t="str">
        <f t="shared" si="0"/>
        <v/>
      </c>
      <c r="J6" t="str">
        <f t="shared" si="0"/>
        <v/>
      </c>
      <c r="K6" t="str">
        <f t="shared" si="0"/>
        <v/>
      </c>
      <c r="L6" t="str">
        <f t="shared" si="0"/>
        <v/>
      </c>
      <c r="M6" t="str">
        <f t="shared" si="0"/>
        <v/>
      </c>
      <c r="N6" t="str">
        <f t="shared" si="0"/>
        <v/>
      </c>
      <c r="O6" s="64">
        <f>INDEX(Variables!$B$3:$B$11,MATCH($C6,Variables!$A$3:$A$11,0))</f>
        <v>0</v>
      </c>
    </row>
    <row r="7" spans="1:15" x14ac:dyDescent="0.35">
      <c r="C7" t="s">
        <v>65</v>
      </c>
      <c r="D7" t="s">
        <v>51</v>
      </c>
      <c r="E7" t="str">
        <f t="shared" si="0"/>
        <v/>
      </c>
      <c r="F7" t="str">
        <f t="shared" si="0"/>
        <v/>
      </c>
      <c r="G7" t="str">
        <f t="shared" si="0"/>
        <v/>
      </c>
      <c r="H7" t="str">
        <f t="shared" si="0"/>
        <v/>
      </c>
      <c r="I7" t="str">
        <f t="shared" si="0"/>
        <v/>
      </c>
      <c r="J7" t="str">
        <f t="shared" si="0"/>
        <v/>
      </c>
      <c r="K7" t="str">
        <f t="shared" si="0"/>
        <v/>
      </c>
      <c r="L7" t="str">
        <f t="shared" si="0"/>
        <v/>
      </c>
      <c r="M7" t="str">
        <f t="shared" si="0"/>
        <v/>
      </c>
      <c r="N7" t="str">
        <f t="shared" si="0"/>
        <v/>
      </c>
      <c r="O7" s="64">
        <f>INDEX(Variables!$B$3:$B$11,MATCH($C7,Variables!$A$3:$A$11,0))</f>
        <v>0</v>
      </c>
    </row>
    <row r="8" spans="1:15" x14ac:dyDescent="0.35">
      <c r="C8" t="s">
        <v>65</v>
      </c>
      <c r="D8" t="s">
        <v>52</v>
      </c>
      <c r="E8" t="str">
        <f t="shared" si="0"/>
        <v/>
      </c>
      <c r="F8" t="str">
        <f t="shared" si="0"/>
        <v/>
      </c>
      <c r="G8" t="str">
        <f t="shared" si="0"/>
        <v/>
      </c>
      <c r="H8" t="str">
        <f t="shared" si="0"/>
        <v/>
      </c>
      <c r="I8" t="str">
        <f t="shared" si="0"/>
        <v/>
      </c>
      <c r="J8" t="str">
        <f t="shared" si="0"/>
        <v/>
      </c>
      <c r="K8" t="str">
        <f t="shared" si="0"/>
        <v/>
      </c>
      <c r="L8" t="str">
        <f t="shared" si="0"/>
        <v/>
      </c>
      <c r="M8" t="str">
        <f t="shared" si="0"/>
        <v/>
      </c>
      <c r="N8" t="str">
        <f t="shared" si="0"/>
        <v/>
      </c>
      <c r="O8" s="64">
        <f>INDEX(Variables!$B$3:$B$11,MATCH($C8,Variables!$A$3:$A$11,0))</f>
        <v>0</v>
      </c>
    </row>
    <row r="9" spans="1:15" x14ac:dyDescent="0.35">
      <c r="C9" t="s">
        <v>66</v>
      </c>
      <c r="D9" t="s">
        <v>51</v>
      </c>
      <c r="E9" t="str">
        <f t="shared" si="0"/>
        <v/>
      </c>
      <c r="F9" t="str">
        <f t="shared" si="0"/>
        <v/>
      </c>
      <c r="G9" t="str">
        <f t="shared" si="0"/>
        <v/>
      </c>
      <c r="H9" t="str">
        <f t="shared" si="0"/>
        <v/>
      </c>
      <c r="I9" t="str">
        <f t="shared" si="0"/>
        <v/>
      </c>
      <c r="J9" t="str">
        <f t="shared" si="0"/>
        <v/>
      </c>
      <c r="K9" t="str">
        <f t="shared" si="0"/>
        <v/>
      </c>
      <c r="L9" t="str">
        <f t="shared" si="0"/>
        <v/>
      </c>
      <c r="M9" t="str">
        <f t="shared" si="0"/>
        <v/>
      </c>
      <c r="N9" t="str">
        <f t="shared" si="0"/>
        <v/>
      </c>
      <c r="O9" s="64">
        <f>INDEX(Variables!$B$3:$B$11,MATCH($C9,Variables!$A$3:$A$11,0))</f>
        <v>0</v>
      </c>
    </row>
    <row r="10" spans="1:15" x14ac:dyDescent="0.35">
      <c r="C10" t="s">
        <v>66</v>
      </c>
      <c r="D10" t="s">
        <v>52</v>
      </c>
      <c r="E10" t="str">
        <f t="shared" si="0"/>
        <v/>
      </c>
      <c r="F10" t="str">
        <f t="shared" si="0"/>
        <v/>
      </c>
      <c r="G10" t="str">
        <f t="shared" si="0"/>
        <v/>
      </c>
      <c r="H10" t="str">
        <f t="shared" si="0"/>
        <v/>
      </c>
      <c r="I10" t="str">
        <f t="shared" si="0"/>
        <v/>
      </c>
      <c r="J10" t="str">
        <f t="shared" si="0"/>
        <v/>
      </c>
      <c r="K10" t="str">
        <f t="shared" si="0"/>
        <v/>
      </c>
      <c r="L10" t="str">
        <f t="shared" si="0"/>
        <v/>
      </c>
      <c r="M10" t="str">
        <f t="shared" si="0"/>
        <v/>
      </c>
      <c r="N10" t="str">
        <f t="shared" si="0"/>
        <v/>
      </c>
      <c r="O10" s="64">
        <f>INDEX(Variables!$B$3:$B$11,MATCH($C10,Variables!$A$3:$A$11,0))</f>
        <v>0</v>
      </c>
    </row>
    <row r="11" spans="1:15" x14ac:dyDescent="0.35">
      <c r="C11" t="s">
        <v>67</v>
      </c>
      <c r="D11" t="s">
        <v>51</v>
      </c>
      <c r="E11" t="str">
        <f t="shared" si="0"/>
        <v/>
      </c>
      <c r="F11" t="str">
        <f t="shared" si="0"/>
        <v/>
      </c>
      <c r="G11" t="str">
        <f t="shared" si="0"/>
        <v/>
      </c>
      <c r="H11" t="str">
        <f t="shared" si="0"/>
        <v/>
      </c>
      <c r="I11" t="str">
        <f t="shared" si="0"/>
        <v/>
      </c>
      <c r="J11" t="str">
        <f t="shared" si="0"/>
        <v/>
      </c>
      <c r="K11" t="str">
        <f t="shared" si="0"/>
        <v/>
      </c>
      <c r="L11" t="str">
        <f t="shared" si="0"/>
        <v/>
      </c>
      <c r="M11" t="str">
        <f t="shared" si="0"/>
        <v/>
      </c>
      <c r="N11" t="str">
        <f t="shared" si="0"/>
        <v/>
      </c>
      <c r="O11" s="64">
        <f>INDEX(Variables!$B$3:$B$11,MATCH($C11,Variables!$A$3:$A$11,0))</f>
        <v>0</v>
      </c>
    </row>
    <row r="12" spans="1:15" x14ac:dyDescent="0.35">
      <c r="C12" t="s">
        <v>67</v>
      </c>
      <c r="D12" t="s">
        <v>52</v>
      </c>
      <c r="E12" t="str">
        <f t="shared" si="0"/>
        <v/>
      </c>
      <c r="F12" t="str">
        <f t="shared" si="0"/>
        <v/>
      </c>
      <c r="G12" t="str">
        <f t="shared" si="0"/>
        <v/>
      </c>
      <c r="H12" t="str">
        <f t="shared" si="0"/>
        <v/>
      </c>
      <c r="I12" t="str">
        <f t="shared" si="0"/>
        <v/>
      </c>
      <c r="J12" t="str">
        <f t="shared" si="0"/>
        <v/>
      </c>
      <c r="K12" t="str">
        <f t="shared" si="0"/>
        <v/>
      </c>
      <c r="L12" t="str">
        <f t="shared" si="0"/>
        <v/>
      </c>
      <c r="M12" t="str">
        <f t="shared" si="0"/>
        <v/>
      </c>
      <c r="N12" t="str">
        <f t="shared" si="0"/>
        <v/>
      </c>
      <c r="O12" s="64">
        <f>INDEX(Variables!$B$3:$B$11,MATCH($C12,Variables!$A$3:$A$11,0))</f>
        <v>0</v>
      </c>
    </row>
    <row r="13" spans="1:15" x14ac:dyDescent="0.35">
      <c r="C13" t="s">
        <v>68</v>
      </c>
      <c r="D13" t="s">
        <v>51</v>
      </c>
      <c r="E13">
        <f t="shared" si="0"/>
        <v>0</v>
      </c>
      <c r="F13">
        <f t="shared" si="0"/>
        <v>0</v>
      </c>
      <c r="G13">
        <f t="shared" si="0"/>
        <v>0</v>
      </c>
      <c r="H13">
        <f t="shared" si="0"/>
        <v>0</v>
      </c>
      <c r="I13">
        <f t="shared" si="0"/>
        <v>0</v>
      </c>
      <c r="J13">
        <f t="shared" si="0"/>
        <v>0</v>
      </c>
      <c r="K13">
        <f t="shared" si="0"/>
        <v>0</v>
      </c>
      <c r="L13">
        <f t="shared" si="0"/>
        <v>0</v>
      </c>
      <c r="M13">
        <f t="shared" si="0"/>
        <v>0</v>
      </c>
      <c r="N13">
        <f t="shared" si="0"/>
        <v>0</v>
      </c>
      <c r="O13" s="64">
        <f>INDEX(Variables!$B$3:$B$11,MATCH($C13,Variables!$A$3:$A$11,0))</f>
        <v>1</v>
      </c>
    </row>
    <row r="14" spans="1:15" x14ac:dyDescent="0.35">
      <c r="C14" t="s">
        <v>68</v>
      </c>
      <c r="D14" t="s">
        <v>52</v>
      </c>
      <c r="E14">
        <f t="shared" si="0"/>
        <v>0</v>
      </c>
      <c r="F14">
        <f t="shared" si="0"/>
        <v>0</v>
      </c>
      <c r="G14">
        <f t="shared" si="0"/>
        <v>0</v>
      </c>
      <c r="H14">
        <f t="shared" si="0"/>
        <v>0</v>
      </c>
      <c r="I14">
        <f t="shared" si="0"/>
        <v>0</v>
      </c>
      <c r="J14">
        <f t="shared" si="0"/>
        <v>0</v>
      </c>
      <c r="K14">
        <f t="shared" si="0"/>
        <v>0</v>
      </c>
      <c r="L14">
        <f t="shared" si="0"/>
        <v>0</v>
      </c>
      <c r="M14">
        <f t="shared" si="0"/>
        <v>0</v>
      </c>
      <c r="N14">
        <f t="shared" si="0"/>
        <v>0</v>
      </c>
      <c r="O14" s="64">
        <f>INDEX(Variables!$B$3:$B$11,MATCH($C14,Variables!$A$3:$A$11,0))</f>
        <v>1</v>
      </c>
    </row>
    <row r="15" spans="1:15" x14ac:dyDescent="0.35">
      <c r="C15" t="s">
        <v>69</v>
      </c>
      <c r="D15" t="s">
        <v>51</v>
      </c>
      <c r="E15" t="str">
        <f t="shared" si="0"/>
        <v/>
      </c>
      <c r="F15" t="str">
        <f t="shared" si="0"/>
        <v/>
      </c>
      <c r="G15" t="str">
        <f t="shared" si="0"/>
        <v/>
      </c>
      <c r="H15" t="str">
        <f t="shared" si="0"/>
        <v/>
      </c>
      <c r="I15" t="str">
        <f t="shared" si="0"/>
        <v/>
      </c>
      <c r="J15" t="str">
        <f t="shared" si="0"/>
        <v/>
      </c>
      <c r="K15" t="str">
        <f t="shared" si="0"/>
        <v/>
      </c>
      <c r="L15" t="str">
        <f t="shared" si="0"/>
        <v/>
      </c>
      <c r="M15" t="str">
        <f t="shared" si="0"/>
        <v/>
      </c>
      <c r="N15" t="str">
        <f t="shared" si="0"/>
        <v/>
      </c>
      <c r="O15" s="64">
        <f>INDEX(Variables!$B$3:$B$11,MATCH($C15,Variables!$A$3:$A$11,0))</f>
        <v>0</v>
      </c>
    </row>
    <row r="16" spans="1:15" x14ac:dyDescent="0.35">
      <c r="C16" t="s">
        <v>69</v>
      </c>
      <c r="D16" t="s">
        <v>52</v>
      </c>
      <c r="E16" t="str">
        <f t="shared" si="0"/>
        <v/>
      </c>
      <c r="F16" t="str">
        <f t="shared" si="0"/>
        <v/>
      </c>
      <c r="G16" t="str">
        <f t="shared" si="0"/>
        <v/>
      </c>
      <c r="H16" t="str">
        <f t="shared" si="0"/>
        <v/>
      </c>
      <c r="I16" t="str">
        <f t="shared" si="0"/>
        <v/>
      </c>
      <c r="J16" t="str">
        <f t="shared" si="0"/>
        <v/>
      </c>
      <c r="K16" t="str">
        <f t="shared" si="0"/>
        <v/>
      </c>
      <c r="L16" t="str">
        <f t="shared" si="0"/>
        <v/>
      </c>
      <c r="M16" t="str">
        <f t="shared" si="0"/>
        <v/>
      </c>
      <c r="N16" t="str">
        <f t="shared" si="0"/>
        <v/>
      </c>
      <c r="O16" s="64">
        <f>INDEX(Variables!$B$3:$B$11,MATCH($C16,Variables!$A$3:$A$11,0))</f>
        <v>0</v>
      </c>
    </row>
    <row r="17" spans="1:15" x14ac:dyDescent="0.35">
      <c r="C17" s="73" t="s">
        <v>49</v>
      </c>
      <c r="D17" s="73" t="s">
        <v>51</v>
      </c>
      <c r="E17" s="73">
        <f t="shared" ref="E17:N18" si="1">IFERROR(COUNTIFS(data_demand,E$2, data_shift,$D17)," ")</f>
        <v>0</v>
      </c>
      <c r="F17" s="73">
        <f t="shared" si="1"/>
        <v>0</v>
      </c>
      <c r="G17" s="73">
        <f t="shared" si="1"/>
        <v>0</v>
      </c>
      <c r="H17" s="73">
        <f t="shared" si="1"/>
        <v>0</v>
      </c>
      <c r="I17" s="73">
        <f t="shared" si="1"/>
        <v>0</v>
      </c>
      <c r="J17" s="73">
        <f t="shared" si="1"/>
        <v>0</v>
      </c>
      <c r="K17" s="73">
        <f t="shared" si="1"/>
        <v>0</v>
      </c>
      <c r="L17" s="73">
        <f t="shared" si="1"/>
        <v>0</v>
      </c>
      <c r="M17" s="73">
        <f t="shared" si="1"/>
        <v>0</v>
      </c>
      <c r="N17" s="74">
        <f t="shared" si="1"/>
        <v>0</v>
      </c>
      <c r="O17" s="64">
        <f>INDEX(Variables!$B$3:$B$11,MATCH($C17,Variables!$A$3:$A$11,0))</f>
        <v>1</v>
      </c>
    </row>
    <row r="18" spans="1:15" x14ac:dyDescent="0.35">
      <c r="C18" s="75" t="s">
        <v>49</v>
      </c>
      <c r="D18" s="75" t="s">
        <v>52</v>
      </c>
      <c r="E18" s="75">
        <f t="shared" si="1"/>
        <v>0</v>
      </c>
      <c r="F18" s="75">
        <f t="shared" si="1"/>
        <v>0</v>
      </c>
      <c r="G18" s="75">
        <f t="shared" si="1"/>
        <v>0</v>
      </c>
      <c r="H18" s="75">
        <f t="shared" si="1"/>
        <v>0</v>
      </c>
      <c r="I18" s="75">
        <f t="shared" si="1"/>
        <v>0</v>
      </c>
      <c r="J18" s="75">
        <f t="shared" si="1"/>
        <v>0</v>
      </c>
      <c r="K18" s="75">
        <f t="shared" si="1"/>
        <v>0</v>
      </c>
      <c r="L18" s="75">
        <f t="shared" si="1"/>
        <v>0</v>
      </c>
      <c r="M18" s="75">
        <f t="shared" si="1"/>
        <v>0</v>
      </c>
      <c r="N18" s="76">
        <f t="shared" si="1"/>
        <v>0</v>
      </c>
      <c r="O18" s="64">
        <f>INDEX(Variables!$B$3:$B$11,MATCH($C18,Variables!$A$3:$A$11,0))</f>
        <v>1</v>
      </c>
    </row>
    <row r="19" spans="1:15" x14ac:dyDescent="0.35">
      <c r="C19" t="s">
        <v>70</v>
      </c>
      <c r="D19" t="s">
        <v>51</v>
      </c>
      <c r="E19">
        <f>E17/$O17</f>
        <v>0</v>
      </c>
      <c r="F19">
        <f t="shared" ref="F19:N19" si="2">F17/$O17</f>
        <v>0</v>
      </c>
      <c r="G19">
        <f t="shared" si="2"/>
        <v>0</v>
      </c>
      <c r="H19">
        <f t="shared" si="2"/>
        <v>0</v>
      </c>
      <c r="I19">
        <f t="shared" si="2"/>
        <v>0</v>
      </c>
      <c r="J19">
        <f t="shared" si="2"/>
        <v>0</v>
      </c>
      <c r="K19">
        <f t="shared" si="2"/>
        <v>0</v>
      </c>
      <c r="L19">
        <f t="shared" si="2"/>
        <v>0</v>
      </c>
      <c r="M19">
        <f t="shared" si="2"/>
        <v>0</v>
      </c>
      <c r="N19">
        <f t="shared" si="2"/>
        <v>0</v>
      </c>
    </row>
    <row r="20" spans="1:15" x14ac:dyDescent="0.35">
      <c r="C20" t="s">
        <v>70</v>
      </c>
      <c r="D20" t="s">
        <v>52</v>
      </c>
      <c r="E20">
        <f>E18/$O18</f>
        <v>0</v>
      </c>
      <c r="F20">
        <f t="shared" ref="F20:N20" si="3">F18/$O18</f>
        <v>0</v>
      </c>
      <c r="G20">
        <f t="shared" si="3"/>
        <v>0</v>
      </c>
      <c r="H20">
        <f t="shared" si="3"/>
        <v>0</v>
      </c>
      <c r="I20">
        <f t="shared" si="3"/>
        <v>0</v>
      </c>
      <c r="J20">
        <f t="shared" si="3"/>
        <v>0</v>
      </c>
      <c r="K20">
        <f t="shared" si="3"/>
        <v>0</v>
      </c>
      <c r="L20">
        <f t="shared" si="3"/>
        <v>0</v>
      </c>
      <c r="M20">
        <f t="shared" si="3"/>
        <v>0</v>
      </c>
      <c r="N20">
        <f t="shared" si="3"/>
        <v>0</v>
      </c>
    </row>
    <row r="22" spans="1:15" x14ac:dyDescent="0.35">
      <c r="A22" s="37"/>
    </row>
    <row r="23" spans="1:15" x14ac:dyDescent="0.35">
      <c r="E23" s="16" t="str">
        <f>E2</f>
        <v/>
      </c>
      <c r="F23" s="16" t="str">
        <f t="shared" ref="F23:N23" si="4">F2</f>
        <v/>
      </c>
      <c r="G23" s="16" t="str">
        <f t="shared" si="4"/>
        <v/>
      </c>
      <c r="H23" s="16" t="str">
        <f t="shared" si="4"/>
        <v/>
      </c>
      <c r="I23" s="16" t="str">
        <f t="shared" si="4"/>
        <v/>
      </c>
      <c r="J23" s="16" t="str">
        <f t="shared" si="4"/>
        <v/>
      </c>
      <c r="K23" s="16" t="str">
        <f t="shared" si="4"/>
        <v/>
      </c>
      <c r="L23" s="16" t="str">
        <f t="shared" si="4"/>
        <v/>
      </c>
      <c r="M23" s="16" t="str">
        <f t="shared" si="4"/>
        <v/>
      </c>
      <c r="N23" s="16" t="str">
        <f t="shared" si="4"/>
        <v/>
      </c>
    </row>
    <row r="24" spans="1:15" x14ac:dyDescent="0.35">
      <c r="D24" t="s">
        <v>51</v>
      </c>
      <c r="E24" t="str">
        <f>IF(E$23="","",SUMIFS(E$3:E$20, $C$3:$C$20,$B$1, $D$3:$D$20,$D24))</f>
        <v/>
      </c>
      <c r="F24" t="str">
        <f t="shared" ref="F24:N25" si="5">IF(F$23="","",SUMIFS(F$3:F$20, $C$3:$C$20,$B$1, $D$3:$D$20,$D24))</f>
        <v/>
      </c>
      <c r="G24" t="str">
        <f t="shared" si="5"/>
        <v/>
      </c>
      <c r="H24" t="str">
        <f t="shared" si="5"/>
        <v/>
      </c>
      <c r="I24" t="str">
        <f t="shared" si="5"/>
        <v/>
      </c>
      <c r="J24" t="str">
        <f t="shared" si="5"/>
        <v/>
      </c>
      <c r="K24" t="str">
        <f t="shared" si="5"/>
        <v/>
      </c>
      <c r="L24" t="str">
        <f t="shared" si="5"/>
        <v/>
      </c>
      <c r="M24" t="str">
        <f t="shared" si="5"/>
        <v/>
      </c>
      <c r="N24" t="str">
        <f t="shared" si="5"/>
        <v/>
      </c>
    </row>
    <row r="25" spans="1:15" x14ac:dyDescent="0.35">
      <c r="D25" t="s">
        <v>52</v>
      </c>
      <c r="E25" t="str">
        <f>IF(E$23="","",SUMIFS(E$3:E$20, $C$3:$C$20,$B$1, $D$3:$D$20,$D25))</f>
        <v/>
      </c>
      <c r="F25" t="str">
        <f t="shared" si="5"/>
        <v/>
      </c>
      <c r="G25" t="str">
        <f t="shared" si="5"/>
        <v/>
      </c>
      <c r="H25" t="str">
        <f t="shared" si="5"/>
        <v/>
      </c>
      <c r="I25" t="str">
        <f t="shared" si="5"/>
        <v/>
      </c>
      <c r="J25" t="str">
        <f t="shared" si="5"/>
        <v/>
      </c>
      <c r="K25" t="str">
        <f t="shared" si="5"/>
        <v/>
      </c>
      <c r="L25" t="str">
        <f t="shared" si="5"/>
        <v/>
      </c>
      <c r="M25" t="str">
        <f t="shared" si="5"/>
        <v/>
      </c>
      <c r="N25" t="str">
        <f t="shared" si="5"/>
        <v/>
      </c>
    </row>
    <row r="26" spans="1:15" x14ac:dyDescent="0.35">
      <c r="D26" t="s">
        <v>50</v>
      </c>
      <c r="E26" t="str">
        <f>IF(E23="","",SUM(E24:E25))</f>
        <v/>
      </c>
      <c r="F26" t="str">
        <f t="shared" ref="F26:N26" si="6">IF(F23="","",SUM(F24:F25))</f>
        <v/>
      </c>
      <c r="G26" t="str">
        <f t="shared" si="6"/>
        <v/>
      </c>
      <c r="H26" t="str">
        <f t="shared" si="6"/>
        <v/>
      </c>
      <c r="I26" t="str">
        <f t="shared" si="6"/>
        <v/>
      </c>
      <c r="J26" t="str">
        <f t="shared" si="6"/>
        <v/>
      </c>
      <c r="K26" t="str">
        <f t="shared" si="6"/>
        <v/>
      </c>
      <c r="L26" t="str">
        <f t="shared" si="6"/>
        <v/>
      </c>
      <c r="M26" t="str">
        <f t="shared" si="6"/>
        <v/>
      </c>
      <c r="N26" t="str">
        <f t="shared" si="6"/>
        <v/>
      </c>
    </row>
    <row r="27" spans="1:15" x14ac:dyDescent="0.35">
      <c r="D27" t="s">
        <v>71</v>
      </c>
      <c r="E27" t="str">
        <f>IF(E2="", "",E26/SUM($E$26:$N$26))</f>
        <v/>
      </c>
      <c r="F27" t="str">
        <f t="shared" ref="F27:N27" si="7">IF(F2="", "",F26/SUM($E$26:$N$26))</f>
        <v/>
      </c>
      <c r="G27" t="str">
        <f t="shared" si="7"/>
        <v/>
      </c>
      <c r="H27" t="str">
        <f t="shared" si="7"/>
        <v/>
      </c>
      <c r="I27" t="str">
        <f t="shared" si="7"/>
        <v/>
      </c>
      <c r="J27" t="str">
        <f t="shared" si="7"/>
        <v/>
      </c>
      <c r="K27" t="str">
        <f t="shared" si="7"/>
        <v/>
      </c>
      <c r="L27" t="str">
        <f t="shared" si="7"/>
        <v/>
      </c>
      <c r="M27" t="str">
        <f t="shared" si="7"/>
        <v/>
      </c>
      <c r="N27" t="str">
        <f t="shared" si="7"/>
        <v/>
      </c>
    </row>
    <row r="30" spans="1:15" x14ac:dyDescent="0.35">
      <c r="D30" t="s">
        <v>72</v>
      </c>
      <c r="E30" t="str">
        <f>IFERROR(LARGE($E$26:$N$26,COLUMNS($E$26:E26)),"")</f>
        <v/>
      </c>
      <c r="F30" t="str">
        <f>IFERROR(LARGE($E$26:$N$26,COLUMNS($E$26:F26)),"")</f>
        <v/>
      </c>
      <c r="G30" t="str">
        <f>IFERROR(LARGE($E$26:$N$26,COLUMNS($E$26:G26)),"")</f>
        <v/>
      </c>
      <c r="H30" t="str">
        <f>IFERROR(LARGE($E$26:$N$26,COLUMNS($E$26:H26)),"")</f>
        <v/>
      </c>
      <c r="I30" t="str">
        <f>IFERROR(LARGE($E$26:$N$26,COLUMNS($E$26:I26)),"")</f>
        <v/>
      </c>
      <c r="J30" t="str">
        <f>IFERROR(LARGE($E$26:$N$26,COLUMNS($E$26:J26)),"")</f>
        <v/>
      </c>
      <c r="K30" t="str">
        <f>IFERROR(LARGE($E$26:$N$26,COLUMNS($E$26:K26)),"")</f>
        <v/>
      </c>
      <c r="L30" t="str">
        <f>IFERROR(LARGE($E$26:$N$26,COLUMNS($E$26:L26)),"")</f>
        <v/>
      </c>
      <c r="M30" t="str">
        <f>IFERROR(LARGE($E$26:$N$26,COLUMNS($E$26:M26)),"")</f>
        <v/>
      </c>
      <c r="N30" t="str">
        <f>IFERROR(LARGE($E$26:$N$26,COLUMNS($E$26:N26)),"")</f>
        <v/>
      </c>
    </row>
    <row r="31" spans="1:15" ht="33" customHeight="1" x14ac:dyDescent="0.35">
      <c r="D31" s="41"/>
      <c r="E31" s="43" t="str">
        <f>IFERROR(INDEX($E$23:$N$23,1,_xlfn.AGGREGATE(15,3,($E$26:$N$26=E$30)/($E$26:$N$26=E$30)*COLUMN($E$26:$N$26)-COLUMN($D$23),COUNTIF($E$30:E$30,"="&amp;E$30))),"")</f>
        <v/>
      </c>
      <c r="F31" s="43" t="str">
        <f>IFERROR(INDEX($E$23:$N$23,1,_xlfn.AGGREGATE(15,3,($E$26:$N$26=F$30)/($E$26:$N$26=F$30)*COLUMN($E$26:$N$26)-COLUMN($D$23),COUNTIF($E$30:F$30,"="&amp;F$30))),"")</f>
        <v/>
      </c>
      <c r="G31" s="43" t="str">
        <f>IFERROR(INDEX($E$23:$N$23,1,_xlfn.AGGREGATE(15,3,($E$26:$N$26=G$30)/($E$26:$N$26=G$30)*COLUMN($E$26:$N$26)-COLUMN($D$23),COUNTIF($E$30:G$30,"="&amp;G$30))),"")</f>
        <v/>
      </c>
      <c r="H31" s="43" t="str">
        <f>IFERROR(INDEX($E$23:$N$23,1,_xlfn.AGGREGATE(15,3,($E$26:$N$26=H$30)/($E$26:$N$26=H$30)*COLUMN($E$26:$N$26)-COLUMN($D$23),COUNTIF($E$30:H$30,"="&amp;H$30))),"")</f>
        <v/>
      </c>
      <c r="I31" s="43" t="str">
        <f>IFERROR(INDEX($E$23:$N$23,1,_xlfn.AGGREGATE(15,3,($E$26:$N$26=I$30)/($E$26:$N$26=I$30)*COLUMN($E$26:$N$26)-COLUMN($D$23),COUNTIF($E$30:I$30,"="&amp;I$30))),"")</f>
        <v/>
      </c>
      <c r="J31" s="43" t="str">
        <f>IFERROR(INDEX($E$23:$N$23,1,_xlfn.AGGREGATE(15,3,($E$26:$N$26=J$30)/($E$26:$N$26=J$30)*COLUMN($E$26:$N$26)-COLUMN($D$23),COUNTIF($E$30:J$30,"="&amp;J$30))),"")</f>
        <v/>
      </c>
      <c r="K31" s="43" t="str">
        <f>IFERROR(INDEX($E$23:$N$23,1,_xlfn.AGGREGATE(15,3,($E$26:$N$26=K$30)/($E$26:$N$26=K$30)*COLUMN($E$26:$N$26)-COLUMN($D$23),COUNTIF($E$30:K$30,"="&amp;K$30))),"")</f>
        <v/>
      </c>
      <c r="L31" s="43" t="str">
        <f>IFERROR(INDEX($E$23:$N$23,1,_xlfn.AGGREGATE(15,3,($E$26:$N$26=L$30)/($E$26:$N$26=L$30)*COLUMN($E$26:$N$26)-COLUMN($D$23),COUNTIF($E$30:L$30,"="&amp;L$30))),"")</f>
        <v/>
      </c>
      <c r="M31" s="43" t="str">
        <f>IFERROR(INDEX($E$23:$N$23,1,_xlfn.AGGREGATE(15,3,($E$26:$N$26=M$30)/($E$26:$N$26=M$30)*COLUMN($E$26:$N$26)-COLUMN($D$23),COUNTIF($E$30:M$30,"="&amp;M$30))),"")</f>
        <v/>
      </c>
      <c r="N31" s="43" t="str">
        <f>IFERROR(INDEX($E$23:$N$23,1,_xlfn.AGGREGATE(15,3,($E$26:$N$26=N$30)/($E$26:$N$26=N$30)*COLUMN($E$26:$N$26)-COLUMN($D$23),COUNTIF($E$30:N$30,"="&amp;N$30))),"")</f>
        <v/>
      </c>
    </row>
    <row r="32" spans="1:15" x14ac:dyDescent="0.35">
      <c r="D32" s="17" t="s">
        <v>51</v>
      </c>
      <c r="E32" s="41" t="str">
        <f t="shared" ref="E32:N32" si="8">IF(E31="","",INDEX($E24:$N24,,MATCH(E$31,$E$23:$N$23,0)))</f>
        <v/>
      </c>
      <c r="F32" s="41" t="str">
        <f t="shared" si="8"/>
        <v/>
      </c>
      <c r="G32" s="41" t="str">
        <f t="shared" si="8"/>
        <v/>
      </c>
      <c r="H32" s="41" t="str">
        <f t="shared" si="8"/>
        <v/>
      </c>
      <c r="I32" s="41" t="str">
        <f t="shared" si="8"/>
        <v/>
      </c>
      <c r="J32" s="41" t="str">
        <f t="shared" si="8"/>
        <v/>
      </c>
      <c r="K32" s="41" t="str">
        <f t="shared" si="8"/>
        <v/>
      </c>
      <c r="L32" s="41" t="str">
        <f t="shared" si="8"/>
        <v/>
      </c>
      <c r="M32" s="41" t="str">
        <f t="shared" si="8"/>
        <v/>
      </c>
      <c r="N32" s="41" t="str">
        <f t="shared" si="8"/>
        <v/>
      </c>
    </row>
    <row r="33" spans="1:15" x14ac:dyDescent="0.35">
      <c r="D33" s="17" t="s">
        <v>52</v>
      </c>
      <c r="E33" s="41" t="str">
        <f t="shared" ref="E33:J33" si="9">IF(E31="","",INDEX($E25:$N25,,MATCH(E$31,$E$23:$N$23,0)))</f>
        <v/>
      </c>
      <c r="F33" s="41" t="str">
        <f t="shared" si="9"/>
        <v/>
      </c>
      <c r="G33" s="41" t="str">
        <f t="shared" si="9"/>
        <v/>
      </c>
      <c r="H33" s="41" t="str">
        <f t="shared" si="9"/>
        <v/>
      </c>
      <c r="I33" s="41" t="str">
        <f t="shared" si="9"/>
        <v/>
      </c>
      <c r="J33" s="41" t="str">
        <f t="shared" si="9"/>
        <v/>
      </c>
      <c r="K33" s="41" t="str">
        <f>IF(K31="","",INDEX($E25:$N25,,MATCH(K$31,$E$23:$N$23,0)))</f>
        <v/>
      </c>
      <c r="L33" s="41" t="str">
        <f>IF(L31="","",INDEX($E25:$N25,,MATCH(L$31,$E$23:$N$23,0)))</f>
        <v/>
      </c>
      <c r="M33" s="41" t="str">
        <f>IF(M31="","",INDEX($E25:$N25,,MATCH(M$31,$E$23:$N$23,0)))</f>
        <v/>
      </c>
      <c r="N33" s="41" t="str">
        <f>IF(N31="","",INDEX($E25:$N25,,MATCH(N$31,$E$23:$N$23,0)))</f>
        <v/>
      </c>
    </row>
    <row r="34" spans="1:15" x14ac:dyDescent="0.35">
      <c r="D34" s="17" t="s">
        <v>50</v>
      </c>
      <c r="E34" s="41" t="str">
        <f>IF(E$31="","",SUM(E32:E33))</f>
        <v/>
      </c>
      <c r="F34" s="41" t="str">
        <f t="shared" ref="F34:N34" si="10">IF(F$31="","",SUM(F32:F33))</f>
        <v/>
      </c>
      <c r="G34" s="41" t="str">
        <f t="shared" si="10"/>
        <v/>
      </c>
      <c r="H34" s="41" t="str">
        <f t="shared" si="10"/>
        <v/>
      </c>
      <c r="I34" s="41" t="str">
        <f t="shared" si="10"/>
        <v/>
      </c>
      <c r="J34" s="41" t="str">
        <f t="shared" si="10"/>
        <v/>
      </c>
      <c r="K34" s="41" t="str">
        <f>IF(K$31="","",SUM(K32:K33))</f>
        <v/>
      </c>
      <c r="L34" s="41" t="str">
        <f t="shared" si="10"/>
        <v/>
      </c>
      <c r="M34" s="41" t="str">
        <f t="shared" si="10"/>
        <v/>
      </c>
      <c r="N34" s="41" t="str">
        <f t="shared" si="10"/>
        <v/>
      </c>
    </row>
    <row r="35" spans="1:15" x14ac:dyDescent="0.35">
      <c r="D35" s="17" t="s">
        <v>71</v>
      </c>
      <c r="E35" s="41" t="str">
        <f>IFERROR(INDEX($E27:$N27,,MATCH(E$31,$E$23:$N$23,0)),"")</f>
        <v/>
      </c>
      <c r="F35" s="41" t="str">
        <f t="shared" ref="F35:N35" si="11">IFERROR(INDEX($E27:$N27,,MATCH(F$31,$E$23:$N$23,0)),"")</f>
        <v/>
      </c>
      <c r="G35" s="41" t="str">
        <f t="shared" si="11"/>
        <v/>
      </c>
      <c r="H35" s="41" t="str">
        <f t="shared" si="11"/>
        <v/>
      </c>
      <c r="I35" s="41" t="str">
        <f t="shared" si="11"/>
        <v/>
      </c>
      <c r="J35" s="41" t="str">
        <f t="shared" si="11"/>
        <v/>
      </c>
      <c r="K35" s="41" t="str">
        <f>IFERROR(INDEX($E27:$N27,,MATCH(K$31,$E$23:$N$23,0)),"")</f>
        <v/>
      </c>
      <c r="L35" s="41" t="str">
        <f t="shared" si="11"/>
        <v/>
      </c>
      <c r="M35" s="41" t="str">
        <f t="shared" si="11"/>
        <v/>
      </c>
      <c r="N35" s="41" t="str">
        <f t="shared" si="11"/>
        <v/>
      </c>
    </row>
    <row r="36" spans="1:15" x14ac:dyDescent="0.35">
      <c r="D36" s="17" t="s">
        <v>55</v>
      </c>
      <c r="E36" s="41" t="e">
        <f>IF(E2="",NA(),SUM($E$35:E$35))</f>
        <v>#N/A</v>
      </c>
      <c r="F36" s="41" t="e">
        <f>IF(F2="",NA(),SUM($E$35:F$35))</f>
        <v>#N/A</v>
      </c>
      <c r="G36" s="41" t="e">
        <f>IF(G2="",NA(),SUM($E$35:G$35))</f>
        <v>#N/A</v>
      </c>
      <c r="H36" s="41" t="e">
        <f>IF(H2="",NA(),SUM($E$35:H$35))</f>
        <v>#N/A</v>
      </c>
      <c r="I36" s="41" t="e">
        <f>IF(I2="",NA(),SUM($E$35:I$35))</f>
        <v>#N/A</v>
      </c>
      <c r="J36" s="41" t="e">
        <f>IF(J2="",NA(),SUM($E$35:J$35))</f>
        <v>#N/A</v>
      </c>
      <c r="K36" s="41" t="e">
        <f>IF(K2="",NA(),SUM($E$35:K$35))</f>
        <v>#N/A</v>
      </c>
      <c r="L36" s="41" t="e">
        <f>IF(L2="",NA(),SUM($E$35:L$35))</f>
        <v>#N/A</v>
      </c>
      <c r="M36" s="41" t="e">
        <f>IF(M2="",NA(),SUM($E$35:M$35))</f>
        <v>#N/A</v>
      </c>
      <c r="N36" s="41" t="e">
        <f>IF(N2="",NA(),SUM($E$35:N$35))</f>
        <v>#N/A</v>
      </c>
    </row>
    <row r="38" spans="1:15" x14ac:dyDescent="0.35">
      <c r="C38" t="str">
        <f>"----------------ENDS-----------------------------------------------------------------------------"</f>
        <v>----------------ENDS-----------------------------------------------------------------------------</v>
      </c>
    </row>
    <row r="39" spans="1:15" x14ac:dyDescent="0.35">
      <c r="C39" t="s">
        <v>73</v>
      </c>
    </row>
    <row r="40" spans="1:15" x14ac:dyDescent="0.35">
      <c r="D40" s="16" t="str">
        <f>IF('Tool Setup'!C6="","",'Tool Setup'!C6)</f>
        <v/>
      </c>
      <c r="E40" s="16" t="str">
        <f>IF('Tool Setup'!C7="","",'Tool Setup'!C7)</f>
        <v/>
      </c>
      <c r="F40" s="16" t="str">
        <f>IF('Tool Setup'!C8="","",'Tool Setup'!C8)</f>
        <v/>
      </c>
      <c r="G40" s="16" t="str">
        <f>IF('Tool Setup'!C9="","",'Tool Setup'!C9)</f>
        <v/>
      </c>
      <c r="H40" s="16" t="str">
        <f>IF('Tool Setup'!C10="","",'Tool Setup'!C10)</f>
        <v/>
      </c>
      <c r="I40" s="16" t="str">
        <f>IF('Tool Setup'!C11="","",'Tool Setup'!C11)</f>
        <v/>
      </c>
      <c r="J40" s="16" t="str">
        <f>IF('Tool Setup'!C12="","",'Tool Setup'!C12)</f>
        <v/>
      </c>
      <c r="K40" s="16" t="str">
        <f>IF('Tool Setup'!C13="","",'Tool Setup'!C13)</f>
        <v/>
      </c>
      <c r="L40" s="16" t="str">
        <f>IF('Tool Setup'!C14="","",'Tool Setup'!C14)</f>
        <v/>
      </c>
      <c r="M40" s="16" t="str">
        <f>IF('Tool Setup'!C15="","",'Tool Setup'!C15)</f>
        <v/>
      </c>
      <c r="N40" s="16"/>
    </row>
    <row r="41" spans="1:15" x14ac:dyDescent="0.35">
      <c r="A41" t="s">
        <v>51</v>
      </c>
      <c r="C41" s="16" t="str">
        <f>IF('Tool Setup'!B6="","",'Tool Setup'!B6)</f>
        <v/>
      </c>
      <c r="D41" t="str">
        <f t="shared" ref="D41:M50" si="12">IFERROR(IF(OR(D$40="",$C41=""),"",COUNTIFS(data_accepted,D$40, data_demand,$C41, data_shift,$A$41)),"")</f>
        <v/>
      </c>
      <c r="E41" t="str">
        <f t="shared" si="12"/>
        <v/>
      </c>
      <c r="F41" t="str">
        <f t="shared" si="12"/>
        <v/>
      </c>
      <c r="G41" t="str">
        <f t="shared" si="12"/>
        <v/>
      </c>
      <c r="H41" t="str">
        <f t="shared" si="12"/>
        <v/>
      </c>
      <c r="I41" t="str">
        <f t="shared" si="12"/>
        <v/>
      </c>
      <c r="J41" t="str">
        <f t="shared" si="12"/>
        <v/>
      </c>
      <c r="K41" t="str">
        <f t="shared" si="12"/>
        <v/>
      </c>
      <c r="L41" t="str">
        <f t="shared" si="12"/>
        <v/>
      </c>
      <c r="M41" t="str">
        <f t="shared" si="12"/>
        <v/>
      </c>
      <c r="N41" t="str">
        <f>IF(OR($C41="",N$40=""),"",IF(Variables!$B$7="ALL",COUNTIFS(data_all[[Demand]:[Demand]], $C41,data_all[[Accepted]:[Accepted]],N$40),COUNTIFS(data_all[[Demand]:[Demand]], $C41,data_all[[Accepted]:[Accepted]],N$40,data_all[[Time]:[Time]],Variables!$B$7)))</f>
        <v/>
      </c>
      <c r="O41">
        <f>SUM(D41:N41)</f>
        <v>0</v>
      </c>
    </row>
    <row r="42" spans="1:15" x14ac:dyDescent="0.35">
      <c r="C42" s="16" t="str">
        <f>IF('Tool Setup'!B7="","",'Tool Setup'!B7)</f>
        <v/>
      </c>
      <c r="D42" t="str">
        <f t="shared" si="12"/>
        <v/>
      </c>
      <c r="E42" t="str">
        <f t="shared" si="12"/>
        <v/>
      </c>
      <c r="F42" t="str">
        <f t="shared" si="12"/>
        <v/>
      </c>
      <c r="G42" t="str">
        <f t="shared" si="12"/>
        <v/>
      </c>
      <c r="H42" t="str">
        <f t="shared" si="12"/>
        <v/>
      </c>
      <c r="I42" t="str">
        <f t="shared" si="12"/>
        <v/>
      </c>
      <c r="J42" t="str">
        <f t="shared" si="12"/>
        <v/>
      </c>
      <c r="K42" t="str">
        <f t="shared" si="12"/>
        <v/>
      </c>
      <c r="L42" t="str">
        <f t="shared" si="12"/>
        <v/>
      </c>
      <c r="M42" t="str">
        <f t="shared" si="12"/>
        <v/>
      </c>
      <c r="N42" t="str">
        <f>IF(OR($C42="",N$40=""),"",IF(Variables!$B$7="ALL",COUNTIFS(data_all[[Demand]:[Demand]], $C42,data_all[[Accepted]:[Accepted]],N$40),COUNTIFS(data_all[[Demand]:[Demand]], $C42,data_all[[Accepted]:[Accepted]],N$40,data_all[[Time]:[Time]],Variables!$B$7)))</f>
        <v/>
      </c>
      <c r="O42">
        <f t="shared" ref="O42:O50" si="13">SUM(D42:N42)</f>
        <v>0</v>
      </c>
    </row>
    <row r="43" spans="1:15" x14ac:dyDescent="0.35">
      <c r="C43" s="16" t="str">
        <f>IF('Tool Setup'!B8="","",'Tool Setup'!B8)</f>
        <v/>
      </c>
      <c r="D43" t="str">
        <f t="shared" si="12"/>
        <v/>
      </c>
      <c r="E43" t="str">
        <f t="shared" si="12"/>
        <v/>
      </c>
      <c r="F43" t="str">
        <f t="shared" si="12"/>
        <v/>
      </c>
      <c r="G43" t="str">
        <f t="shared" si="12"/>
        <v/>
      </c>
      <c r="H43" t="str">
        <f t="shared" si="12"/>
        <v/>
      </c>
      <c r="I43" t="str">
        <f t="shared" si="12"/>
        <v/>
      </c>
      <c r="J43" t="str">
        <f t="shared" si="12"/>
        <v/>
      </c>
      <c r="K43" t="str">
        <f t="shared" si="12"/>
        <v/>
      </c>
      <c r="L43" t="str">
        <f t="shared" si="12"/>
        <v/>
      </c>
      <c r="M43" t="str">
        <f t="shared" si="12"/>
        <v/>
      </c>
      <c r="N43" t="str">
        <f>IF(OR($C43="",N$40=""),"",IF(Variables!$B$7="ALL",COUNTIFS(data_all[[Demand]:[Demand]], $C43,data_all[[Accepted]:[Accepted]],N$40),COUNTIFS(data_all[[Demand]:[Demand]], $C43,data_all[[Accepted]:[Accepted]],N$40,data_all[[Time]:[Time]],Variables!$B$7)))</f>
        <v/>
      </c>
      <c r="O43">
        <f t="shared" si="13"/>
        <v>0</v>
      </c>
    </row>
    <row r="44" spans="1:15" x14ac:dyDescent="0.35">
      <c r="C44" s="16" t="str">
        <f>IF('Tool Setup'!B9="","",'Tool Setup'!B9)</f>
        <v/>
      </c>
      <c r="D44" t="str">
        <f t="shared" si="12"/>
        <v/>
      </c>
      <c r="E44" t="str">
        <f t="shared" si="12"/>
        <v/>
      </c>
      <c r="F44" t="str">
        <f t="shared" si="12"/>
        <v/>
      </c>
      <c r="G44" t="str">
        <f t="shared" si="12"/>
        <v/>
      </c>
      <c r="H44" t="str">
        <f t="shared" si="12"/>
        <v/>
      </c>
      <c r="I44" t="str">
        <f t="shared" si="12"/>
        <v/>
      </c>
      <c r="J44" t="str">
        <f t="shared" si="12"/>
        <v/>
      </c>
      <c r="K44" t="str">
        <f t="shared" si="12"/>
        <v/>
      </c>
      <c r="L44" t="str">
        <f t="shared" si="12"/>
        <v/>
      </c>
      <c r="M44" t="str">
        <f t="shared" si="12"/>
        <v/>
      </c>
      <c r="N44" t="str">
        <f>IF(OR($C44="",N$40=""),"",IF(Variables!$B$7="ALL",COUNTIFS(data_all[[Demand]:[Demand]], $C44,data_all[[Accepted]:[Accepted]],N$40),COUNTIFS(data_all[[Demand]:[Demand]], $C44,data_all[[Accepted]:[Accepted]],N$40,data_all[[Time]:[Time]],Variables!$B$7)))</f>
        <v/>
      </c>
      <c r="O44">
        <f t="shared" si="13"/>
        <v>0</v>
      </c>
    </row>
    <row r="45" spans="1:15" x14ac:dyDescent="0.35">
      <c r="C45" s="16" t="str">
        <f>IF('Tool Setup'!B10="","",'Tool Setup'!B10)</f>
        <v/>
      </c>
      <c r="D45" t="str">
        <f t="shared" si="12"/>
        <v/>
      </c>
      <c r="E45" t="str">
        <f t="shared" si="12"/>
        <v/>
      </c>
      <c r="F45" t="str">
        <f t="shared" si="12"/>
        <v/>
      </c>
      <c r="G45" t="str">
        <f t="shared" si="12"/>
        <v/>
      </c>
      <c r="H45" t="str">
        <f t="shared" si="12"/>
        <v/>
      </c>
      <c r="I45" t="str">
        <f t="shared" si="12"/>
        <v/>
      </c>
      <c r="J45" t="str">
        <f t="shared" si="12"/>
        <v/>
      </c>
      <c r="K45" t="str">
        <f t="shared" si="12"/>
        <v/>
      </c>
      <c r="L45" t="str">
        <f t="shared" si="12"/>
        <v/>
      </c>
      <c r="M45" t="str">
        <f t="shared" si="12"/>
        <v/>
      </c>
      <c r="N45" t="str">
        <f>IF(OR($C45="",N$40=""),"",IF(Variables!$B$7="ALL",COUNTIFS(data_all[[Demand]:[Demand]], $C45,data_all[[Accepted]:[Accepted]],N$40),COUNTIFS(data_all[[Demand]:[Demand]], $C45,data_all[[Accepted]:[Accepted]],N$40,data_all[[Time]:[Time]],Variables!$B$7)))</f>
        <v/>
      </c>
      <c r="O45">
        <f t="shared" si="13"/>
        <v>0</v>
      </c>
    </row>
    <row r="46" spans="1:15" x14ac:dyDescent="0.35">
      <c r="C46" s="16" t="str">
        <f>IF('Tool Setup'!B11="","",'Tool Setup'!B11)</f>
        <v/>
      </c>
      <c r="D46" t="str">
        <f t="shared" si="12"/>
        <v/>
      </c>
      <c r="E46" t="str">
        <f t="shared" si="12"/>
        <v/>
      </c>
      <c r="F46" t="str">
        <f t="shared" si="12"/>
        <v/>
      </c>
      <c r="G46" t="str">
        <f t="shared" si="12"/>
        <v/>
      </c>
      <c r="H46" t="str">
        <f t="shared" si="12"/>
        <v/>
      </c>
      <c r="I46" t="str">
        <f t="shared" si="12"/>
        <v/>
      </c>
      <c r="J46" t="str">
        <f t="shared" si="12"/>
        <v/>
      </c>
      <c r="K46" t="str">
        <f t="shared" si="12"/>
        <v/>
      </c>
      <c r="L46" t="str">
        <f t="shared" si="12"/>
        <v/>
      </c>
      <c r="M46" t="str">
        <f t="shared" si="12"/>
        <v/>
      </c>
      <c r="N46" t="str">
        <f>IF(OR($C46="",N$40=""),"",IF(Variables!$B$7="ALL",COUNTIFS(data_all[[Demand]:[Demand]], $C46,data_all[[Accepted]:[Accepted]],N$40),COUNTIFS(data_all[[Demand]:[Demand]], $C46,data_all[[Accepted]:[Accepted]],N$40,data_all[[Time]:[Time]],Variables!$B$7)))</f>
        <v/>
      </c>
      <c r="O46">
        <f t="shared" si="13"/>
        <v>0</v>
      </c>
    </row>
    <row r="47" spans="1:15" x14ac:dyDescent="0.35">
      <c r="C47" s="16" t="str">
        <f>IF('Tool Setup'!B12="","",'Tool Setup'!B12)</f>
        <v/>
      </c>
      <c r="D47" t="str">
        <f t="shared" si="12"/>
        <v/>
      </c>
      <c r="E47" t="str">
        <f t="shared" si="12"/>
        <v/>
      </c>
      <c r="F47" t="str">
        <f t="shared" si="12"/>
        <v/>
      </c>
      <c r="G47" t="str">
        <f t="shared" si="12"/>
        <v/>
      </c>
      <c r="H47" t="str">
        <f t="shared" si="12"/>
        <v/>
      </c>
      <c r="I47" t="str">
        <f t="shared" si="12"/>
        <v/>
      </c>
      <c r="J47" t="str">
        <f t="shared" si="12"/>
        <v/>
      </c>
      <c r="K47" t="str">
        <f t="shared" si="12"/>
        <v/>
      </c>
      <c r="L47" t="str">
        <f t="shared" si="12"/>
        <v/>
      </c>
      <c r="M47" t="str">
        <f t="shared" si="12"/>
        <v/>
      </c>
      <c r="N47" t="str">
        <f>IF(OR($C47="",N$40=""),"",IF(Variables!$B$7="ALL",COUNTIFS(data_all[[Demand]:[Demand]], $C47,data_all[[Accepted]:[Accepted]],N$40),COUNTIFS(data_all[[Demand]:[Demand]], $C47,data_all[[Accepted]:[Accepted]],N$40,data_all[[Time]:[Time]],Variables!$B$7)))</f>
        <v/>
      </c>
      <c r="O47">
        <f t="shared" si="13"/>
        <v>0</v>
      </c>
    </row>
    <row r="48" spans="1:15" x14ac:dyDescent="0.35">
      <c r="C48" s="16" t="str">
        <f>IF('Tool Setup'!B13="","",'Tool Setup'!B13)</f>
        <v/>
      </c>
      <c r="D48" t="str">
        <f t="shared" si="12"/>
        <v/>
      </c>
      <c r="E48" t="str">
        <f t="shared" si="12"/>
        <v/>
      </c>
      <c r="F48" t="str">
        <f t="shared" si="12"/>
        <v/>
      </c>
      <c r="G48" t="str">
        <f t="shared" si="12"/>
        <v/>
      </c>
      <c r="H48" t="str">
        <f t="shared" si="12"/>
        <v/>
      </c>
      <c r="I48" t="str">
        <f t="shared" si="12"/>
        <v/>
      </c>
      <c r="J48" t="str">
        <f t="shared" si="12"/>
        <v/>
      </c>
      <c r="K48" t="str">
        <f t="shared" si="12"/>
        <v/>
      </c>
      <c r="L48" t="str">
        <f t="shared" si="12"/>
        <v/>
      </c>
      <c r="M48" t="str">
        <f t="shared" si="12"/>
        <v/>
      </c>
      <c r="N48" t="str">
        <f>IF(OR($C48="",N$40=""),"",IF(Variables!$B$7="ALL",COUNTIFS(data_all[[Demand]:[Demand]], $C48,data_all[[Accepted]:[Accepted]],N$40),COUNTIFS(data_all[[Demand]:[Demand]], $C48,data_all[[Accepted]:[Accepted]],N$40,data_all[[Time]:[Time]],Variables!$B$7)))</f>
        <v/>
      </c>
      <c r="O48">
        <f t="shared" si="13"/>
        <v>0</v>
      </c>
    </row>
    <row r="49" spans="1:15" x14ac:dyDescent="0.35">
      <c r="C49" s="16" t="str">
        <f>IF('Tool Setup'!B14="","",'Tool Setup'!B14)</f>
        <v/>
      </c>
      <c r="D49" t="str">
        <f t="shared" si="12"/>
        <v/>
      </c>
      <c r="E49" t="str">
        <f t="shared" si="12"/>
        <v/>
      </c>
      <c r="F49" t="str">
        <f t="shared" si="12"/>
        <v/>
      </c>
      <c r="G49" t="str">
        <f t="shared" si="12"/>
        <v/>
      </c>
      <c r="H49" t="str">
        <f t="shared" si="12"/>
        <v/>
      </c>
      <c r="I49" t="str">
        <f t="shared" si="12"/>
        <v/>
      </c>
      <c r="J49" t="str">
        <f t="shared" si="12"/>
        <v/>
      </c>
      <c r="K49" t="str">
        <f t="shared" si="12"/>
        <v/>
      </c>
      <c r="L49" t="str">
        <f t="shared" si="12"/>
        <v/>
      </c>
      <c r="M49" t="str">
        <f t="shared" si="12"/>
        <v/>
      </c>
      <c r="N49" t="str">
        <f>IF(OR($C49="",N$40=""),"",IF(Variables!$B$7="ALL",COUNTIFS(data_all[[Demand]:[Demand]], $C49,data_all[[Accepted]:[Accepted]],N$40),COUNTIFS(data_all[[Demand]:[Demand]], $C49,data_all[[Accepted]:[Accepted]],N$40,data_all[[Time]:[Time]],Variables!$B$7)))</f>
        <v/>
      </c>
      <c r="O49">
        <f t="shared" si="13"/>
        <v>0</v>
      </c>
    </row>
    <row r="50" spans="1:15" x14ac:dyDescent="0.35">
      <c r="C50" s="16" t="str">
        <f>IF('Tool Setup'!B15="","",'Tool Setup'!B15)</f>
        <v/>
      </c>
      <c r="D50" t="str">
        <f t="shared" si="12"/>
        <v/>
      </c>
      <c r="E50" t="str">
        <f t="shared" si="12"/>
        <v/>
      </c>
      <c r="F50" t="str">
        <f t="shared" si="12"/>
        <v/>
      </c>
      <c r="G50" t="str">
        <f t="shared" si="12"/>
        <v/>
      </c>
      <c r="H50" t="str">
        <f t="shared" si="12"/>
        <v/>
      </c>
      <c r="I50" t="str">
        <f t="shared" si="12"/>
        <v/>
      </c>
      <c r="J50" t="str">
        <f t="shared" si="12"/>
        <v/>
      </c>
      <c r="K50" t="str">
        <f t="shared" si="12"/>
        <v/>
      </c>
      <c r="L50" t="str">
        <f t="shared" si="12"/>
        <v/>
      </c>
      <c r="M50" t="str">
        <f t="shared" si="12"/>
        <v/>
      </c>
      <c r="N50" t="str">
        <f>IF(OR($C50="",N$40=""),"",IF(Variables!$B$7="ALL",COUNTIFS(data_all[[Demand]:[Demand]], $C50,data_all[[Accepted]:[Accepted]],N$40),COUNTIFS(data_all[[Demand]:[Demand]], $C50,data_all[[Accepted]:[Accepted]],N$40,data_all[[Time]:[Time]],Variables!$B$7)))</f>
        <v/>
      </c>
      <c r="O50">
        <f t="shared" si="13"/>
        <v>0</v>
      </c>
    </row>
    <row r="52" spans="1:15" x14ac:dyDescent="0.35">
      <c r="D52" s="16" t="str">
        <f>D40</f>
        <v/>
      </c>
      <c r="E52" s="16" t="str">
        <f t="shared" ref="E52:M52" si="14">E40</f>
        <v/>
      </c>
      <c r="F52" s="16" t="str">
        <f t="shared" si="14"/>
        <v/>
      </c>
      <c r="G52" s="16" t="str">
        <f t="shared" si="14"/>
        <v/>
      </c>
      <c r="H52" s="16" t="str">
        <f t="shared" si="14"/>
        <v/>
      </c>
      <c r="I52" s="16" t="str">
        <f t="shared" si="14"/>
        <v/>
      </c>
      <c r="J52" s="16" t="str">
        <f t="shared" si="14"/>
        <v/>
      </c>
      <c r="K52" s="16" t="str">
        <f t="shared" si="14"/>
        <v/>
      </c>
      <c r="L52" s="16" t="str">
        <f t="shared" si="14"/>
        <v/>
      </c>
      <c r="M52" s="16" t="str">
        <f t="shared" si="14"/>
        <v/>
      </c>
      <c r="N52" s="16"/>
    </row>
    <row r="53" spans="1:15" x14ac:dyDescent="0.35">
      <c r="A53" t="s">
        <v>52</v>
      </c>
      <c r="C53" s="16" t="str">
        <f>C41</f>
        <v/>
      </c>
      <c r="D53" t="str">
        <f t="shared" ref="D53:M62" si="15">IFERROR(IF(OR(D$52="",$C53=""),"",COUNTIFS(data_accepted,D$52, data_demand,$C53, data_shift,$A$53)),"")</f>
        <v/>
      </c>
      <c r="E53" t="str">
        <f t="shared" si="15"/>
        <v/>
      </c>
      <c r="F53" t="str">
        <f t="shared" si="15"/>
        <v/>
      </c>
      <c r="G53" t="str">
        <f t="shared" si="15"/>
        <v/>
      </c>
      <c r="H53" t="str">
        <f t="shared" si="15"/>
        <v/>
      </c>
      <c r="I53" t="str">
        <f t="shared" si="15"/>
        <v/>
      </c>
      <c r="J53" t="str">
        <f t="shared" si="15"/>
        <v/>
      </c>
      <c r="K53" t="str">
        <f t="shared" si="15"/>
        <v/>
      </c>
      <c r="L53" t="str">
        <f t="shared" si="15"/>
        <v/>
      </c>
      <c r="M53" t="str">
        <f t="shared" si="15"/>
        <v/>
      </c>
      <c r="N53" s="49" t="str">
        <f>IF(OR($C53="",N$52 =""),"",IF(N41 = 0, 0, (N41/$O41)))</f>
        <v/>
      </c>
      <c r="O53" s="1">
        <f>SUM(D53:N53)</f>
        <v>0</v>
      </c>
    </row>
    <row r="54" spans="1:15" x14ac:dyDescent="0.35">
      <c r="C54" s="16" t="str">
        <f t="shared" ref="C54:C62" si="16">C42</f>
        <v/>
      </c>
      <c r="D54" t="str">
        <f t="shared" si="15"/>
        <v/>
      </c>
      <c r="E54" t="str">
        <f t="shared" si="15"/>
        <v/>
      </c>
      <c r="F54" t="str">
        <f t="shared" si="15"/>
        <v/>
      </c>
      <c r="G54" t="str">
        <f t="shared" si="15"/>
        <v/>
      </c>
      <c r="H54" t="str">
        <f t="shared" si="15"/>
        <v/>
      </c>
      <c r="I54" t="str">
        <f t="shared" si="15"/>
        <v/>
      </c>
      <c r="J54" t="str">
        <f t="shared" si="15"/>
        <v/>
      </c>
      <c r="K54" t="str">
        <f t="shared" si="15"/>
        <v/>
      </c>
      <c r="L54" t="str">
        <f t="shared" si="15"/>
        <v/>
      </c>
      <c r="M54" t="str">
        <f t="shared" si="15"/>
        <v/>
      </c>
      <c r="N54" s="49" t="str">
        <f t="shared" ref="N54:N62" si="17">IF(OR($C54="",N$52 =""),"",IF(N42 = 0, 0, (N42/$O42)))</f>
        <v/>
      </c>
      <c r="O54" s="1">
        <f t="shared" ref="O54:O62" si="18">SUM(D54:N54)</f>
        <v>0</v>
      </c>
    </row>
    <row r="55" spans="1:15" x14ac:dyDescent="0.35">
      <c r="C55" s="16" t="str">
        <f t="shared" si="16"/>
        <v/>
      </c>
      <c r="D55" t="str">
        <f t="shared" si="15"/>
        <v/>
      </c>
      <c r="E55" t="str">
        <f t="shared" si="15"/>
        <v/>
      </c>
      <c r="F55" t="str">
        <f t="shared" si="15"/>
        <v/>
      </c>
      <c r="G55" t="str">
        <f t="shared" si="15"/>
        <v/>
      </c>
      <c r="H55" t="str">
        <f t="shared" si="15"/>
        <v/>
      </c>
      <c r="I55" t="str">
        <f t="shared" si="15"/>
        <v/>
      </c>
      <c r="J55" t="str">
        <f t="shared" si="15"/>
        <v/>
      </c>
      <c r="K55" t="str">
        <f t="shared" si="15"/>
        <v/>
      </c>
      <c r="L55" t="str">
        <f t="shared" si="15"/>
        <v/>
      </c>
      <c r="M55" t="str">
        <f t="shared" si="15"/>
        <v/>
      </c>
      <c r="N55" s="49" t="str">
        <f t="shared" si="17"/>
        <v/>
      </c>
      <c r="O55" s="1">
        <f t="shared" si="18"/>
        <v>0</v>
      </c>
    </row>
    <row r="56" spans="1:15" x14ac:dyDescent="0.35">
      <c r="C56" s="16" t="str">
        <f t="shared" si="16"/>
        <v/>
      </c>
      <c r="D56" t="str">
        <f t="shared" si="15"/>
        <v/>
      </c>
      <c r="E56" t="str">
        <f t="shared" si="15"/>
        <v/>
      </c>
      <c r="F56" t="str">
        <f t="shared" si="15"/>
        <v/>
      </c>
      <c r="G56" t="str">
        <f t="shared" si="15"/>
        <v/>
      </c>
      <c r="H56" t="str">
        <f t="shared" si="15"/>
        <v/>
      </c>
      <c r="I56" t="str">
        <f t="shared" si="15"/>
        <v/>
      </c>
      <c r="J56" t="str">
        <f t="shared" si="15"/>
        <v/>
      </c>
      <c r="K56" t="str">
        <f t="shared" si="15"/>
        <v/>
      </c>
      <c r="L56" t="str">
        <f t="shared" si="15"/>
        <v/>
      </c>
      <c r="M56" t="str">
        <f t="shared" si="15"/>
        <v/>
      </c>
      <c r="N56" s="49" t="str">
        <f t="shared" si="17"/>
        <v/>
      </c>
      <c r="O56" s="1">
        <f t="shared" si="18"/>
        <v>0</v>
      </c>
    </row>
    <row r="57" spans="1:15" x14ac:dyDescent="0.35">
      <c r="C57" s="16" t="str">
        <f t="shared" si="16"/>
        <v/>
      </c>
      <c r="D57" t="str">
        <f t="shared" si="15"/>
        <v/>
      </c>
      <c r="E57" t="str">
        <f t="shared" si="15"/>
        <v/>
      </c>
      <c r="F57" t="str">
        <f t="shared" si="15"/>
        <v/>
      </c>
      <c r="G57" t="str">
        <f t="shared" si="15"/>
        <v/>
      </c>
      <c r="H57" t="str">
        <f t="shared" si="15"/>
        <v/>
      </c>
      <c r="I57" t="str">
        <f t="shared" si="15"/>
        <v/>
      </c>
      <c r="J57" t="str">
        <f t="shared" si="15"/>
        <v/>
      </c>
      <c r="K57" t="str">
        <f t="shared" si="15"/>
        <v/>
      </c>
      <c r="L57" t="str">
        <f t="shared" si="15"/>
        <v/>
      </c>
      <c r="M57" t="str">
        <f t="shared" si="15"/>
        <v/>
      </c>
      <c r="N57" s="49" t="str">
        <f t="shared" si="17"/>
        <v/>
      </c>
      <c r="O57" s="1">
        <f t="shared" si="18"/>
        <v>0</v>
      </c>
    </row>
    <row r="58" spans="1:15" x14ac:dyDescent="0.35">
      <c r="C58" s="16" t="str">
        <f t="shared" si="16"/>
        <v/>
      </c>
      <c r="D58" t="str">
        <f t="shared" si="15"/>
        <v/>
      </c>
      <c r="E58" t="str">
        <f t="shared" si="15"/>
        <v/>
      </c>
      <c r="F58" t="str">
        <f t="shared" si="15"/>
        <v/>
      </c>
      <c r="G58" t="str">
        <f t="shared" si="15"/>
        <v/>
      </c>
      <c r="H58" t="str">
        <f t="shared" si="15"/>
        <v/>
      </c>
      <c r="I58" t="str">
        <f t="shared" si="15"/>
        <v/>
      </c>
      <c r="J58" t="str">
        <f t="shared" si="15"/>
        <v/>
      </c>
      <c r="K58" t="str">
        <f t="shared" si="15"/>
        <v/>
      </c>
      <c r="L58" t="str">
        <f t="shared" si="15"/>
        <v/>
      </c>
      <c r="M58" t="str">
        <f t="shared" si="15"/>
        <v/>
      </c>
      <c r="N58" s="49" t="str">
        <f t="shared" si="17"/>
        <v/>
      </c>
      <c r="O58" s="1">
        <f t="shared" si="18"/>
        <v>0</v>
      </c>
    </row>
    <row r="59" spans="1:15" x14ac:dyDescent="0.35">
      <c r="C59" s="16" t="str">
        <f t="shared" si="16"/>
        <v/>
      </c>
      <c r="D59" t="str">
        <f t="shared" si="15"/>
        <v/>
      </c>
      <c r="E59" t="str">
        <f t="shared" si="15"/>
        <v/>
      </c>
      <c r="F59" t="str">
        <f t="shared" si="15"/>
        <v/>
      </c>
      <c r="G59" t="str">
        <f t="shared" si="15"/>
        <v/>
      </c>
      <c r="H59" t="str">
        <f t="shared" si="15"/>
        <v/>
      </c>
      <c r="I59" t="str">
        <f t="shared" si="15"/>
        <v/>
      </c>
      <c r="J59" t="str">
        <f t="shared" si="15"/>
        <v/>
      </c>
      <c r="K59" t="str">
        <f t="shared" si="15"/>
        <v/>
      </c>
      <c r="L59" t="str">
        <f t="shared" si="15"/>
        <v/>
      </c>
      <c r="M59" t="str">
        <f t="shared" si="15"/>
        <v/>
      </c>
      <c r="N59" s="49" t="str">
        <f t="shared" si="17"/>
        <v/>
      </c>
      <c r="O59" s="1">
        <f t="shared" si="18"/>
        <v>0</v>
      </c>
    </row>
    <row r="60" spans="1:15" x14ac:dyDescent="0.35">
      <c r="C60" s="16" t="str">
        <f t="shared" si="16"/>
        <v/>
      </c>
      <c r="D60" t="str">
        <f t="shared" si="15"/>
        <v/>
      </c>
      <c r="E60" t="str">
        <f t="shared" si="15"/>
        <v/>
      </c>
      <c r="F60" t="str">
        <f t="shared" si="15"/>
        <v/>
      </c>
      <c r="G60" t="str">
        <f t="shared" si="15"/>
        <v/>
      </c>
      <c r="H60" t="str">
        <f t="shared" si="15"/>
        <v/>
      </c>
      <c r="I60" t="str">
        <f t="shared" si="15"/>
        <v/>
      </c>
      <c r="J60" t="str">
        <f t="shared" si="15"/>
        <v/>
      </c>
      <c r="K60" t="str">
        <f t="shared" si="15"/>
        <v/>
      </c>
      <c r="L60" t="str">
        <f t="shared" si="15"/>
        <v/>
      </c>
      <c r="M60" t="str">
        <f t="shared" si="15"/>
        <v/>
      </c>
      <c r="N60" s="49" t="str">
        <f t="shared" si="17"/>
        <v/>
      </c>
      <c r="O60" s="1">
        <f t="shared" si="18"/>
        <v>0</v>
      </c>
    </row>
    <row r="61" spans="1:15" x14ac:dyDescent="0.35">
      <c r="C61" s="16" t="str">
        <f t="shared" si="16"/>
        <v/>
      </c>
      <c r="D61" t="str">
        <f t="shared" si="15"/>
        <v/>
      </c>
      <c r="E61" t="str">
        <f t="shared" si="15"/>
        <v/>
      </c>
      <c r="F61" t="str">
        <f t="shared" si="15"/>
        <v/>
      </c>
      <c r="G61" t="str">
        <f t="shared" si="15"/>
        <v/>
      </c>
      <c r="H61" t="str">
        <f t="shared" si="15"/>
        <v/>
      </c>
      <c r="I61" t="str">
        <f t="shared" si="15"/>
        <v/>
      </c>
      <c r="J61" t="str">
        <f t="shared" si="15"/>
        <v/>
      </c>
      <c r="K61" t="str">
        <f t="shared" si="15"/>
        <v/>
      </c>
      <c r="L61" t="str">
        <f t="shared" si="15"/>
        <v/>
      </c>
      <c r="M61" t="str">
        <f t="shared" si="15"/>
        <v/>
      </c>
      <c r="N61" s="49" t="str">
        <f t="shared" si="17"/>
        <v/>
      </c>
      <c r="O61" s="1">
        <f t="shared" si="18"/>
        <v>0</v>
      </c>
    </row>
    <row r="62" spans="1:15" x14ac:dyDescent="0.35">
      <c r="C62" s="16" t="str">
        <f t="shared" si="16"/>
        <v/>
      </c>
      <c r="D62" t="str">
        <f t="shared" si="15"/>
        <v/>
      </c>
      <c r="E62" t="str">
        <f t="shared" si="15"/>
        <v/>
      </c>
      <c r="F62" t="str">
        <f t="shared" si="15"/>
        <v/>
      </c>
      <c r="G62" t="str">
        <f t="shared" si="15"/>
        <v/>
      </c>
      <c r="H62" t="str">
        <f t="shared" si="15"/>
        <v/>
      </c>
      <c r="I62" t="str">
        <f t="shared" si="15"/>
        <v/>
      </c>
      <c r="J62" t="str">
        <f t="shared" si="15"/>
        <v/>
      </c>
      <c r="K62" t="str">
        <f t="shared" si="15"/>
        <v/>
      </c>
      <c r="L62" t="str">
        <f t="shared" si="15"/>
        <v/>
      </c>
      <c r="M62" t="str">
        <f t="shared" si="15"/>
        <v/>
      </c>
      <c r="N62" s="49" t="str">
        <f t="shared" si="17"/>
        <v/>
      </c>
      <c r="O62" s="1">
        <f t="shared" si="18"/>
        <v>0</v>
      </c>
    </row>
    <row r="64" spans="1:15" x14ac:dyDescent="0.35">
      <c r="D64" s="16" t="str">
        <f>D52</f>
        <v/>
      </c>
      <c r="E64" s="16" t="str">
        <f t="shared" ref="E64:M64" si="19">E52</f>
        <v/>
      </c>
      <c r="F64" s="16" t="str">
        <f t="shared" si="19"/>
        <v/>
      </c>
      <c r="G64" s="16" t="str">
        <f t="shared" si="19"/>
        <v/>
      </c>
      <c r="H64" s="16" t="str">
        <f t="shared" si="19"/>
        <v/>
      </c>
      <c r="I64" s="16" t="str">
        <f t="shared" si="19"/>
        <v/>
      </c>
      <c r="J64" s="16" t="str">
        <f t="shared" si="19"/>
        <v/>
      </c>
      <c r="K64" s="16" t="str">
        <f t="shared" si="19"/>
        <v/>
      </c>
      <c r="L64" s="16" t="str">
        <f t="shared" si="19"/>
        <v/>
      </c>
      <c r="M64" s="16" t="str">
        <f t="shared" si="19"/>
        <v/>
      </c>
      <c r="N64" s="16"/>
    </row>
    <row r="65" spans="1:15" x14ac:dyDescent="0.35">
      <c r="A65" t="s">
        <v>74</v>
      </c>
      <c r="C65" s="16" t="str">
        <f>C53</f>
        <v/>
      </c>
      <c r="D65" t="str">
        <f t="shared" ref="D65:M74" si="20">IFERROR(IF(OR(D$64="",$C65=""),"",COUNTIFS(data_accepted,D$64, data_demand,$C65)),"")</f>
        <v/>
      </c>
      <c r="E65" t="str">
        <f t="shared" si="20"/>
        <v/>
      </c>
      <c r="F65" t="str">
        <f t="shared" si="20"/>
        <v/>
      </c>
      <c r="G65" t="str">
        <f t="shared" si="20"/>
        <v/>
      </c>
      <c r="H65" t="str">
        <f t="shared" si="20"/>
        <v/>
      </c>
      <c r="I65" t="str">
        <f t="shared" si="20"/>
        <v/>
      </c>
      <c r="J65" t="str">
        <f t="shared" si="20"/>
        <v/>
      </c>
      <c r="K65" t="str">
        <f t="shared" si="20"/>
        <v/>
      </c>
      <c r="L65" t="str">
        <f t="shared" si="20"/>
        <v/>
      </c>
      <c r="M65" t="str">
        <f t="shared" si="20"/>
        <v/>
      </c>
      <c r="N65" s="1"/>
      <c r="O65" s="1">
        <f>SUM(D65:M65)</f>
        <v>0</v>
      </c>
    </row>
    <row r="66" spans="1:15" x14ac:dyDescent="0.35">
      <c r="C66" s="16" t="str">
        <f t="shared" ref="C66:C74" si="21">C54</f>
        <v/>
      </c>
      <c r="D66" t="str">
        <f t="shared" si="20"/>
        <v/>
      </c>
      <c r="E66" t="str">
        <f t="shared" si="20"/>
        <v/>
      </c>
      <c r="F66" t="str">
        <f t="shared" si="20"/>
        <v/>
      </c>
      <c r="G66" t="str">
        <f t="shared" si="20"/>
        <v/>
      </c>
      <c r="H66" t="str">
        <f t="shared" si="20"/>
        <v/>
      </c>
      <c r="I66" t="str">
        <f t="shared" si="20"/>
        <v/>
      </c>
      <c r="J66" t="str">
        <f t="shared" si="20"/>
        <v/>
      </c>
      <c r="K66" t="str">
        <f t="shared" si="20"/>
        <v/>
      </c>
      <c r="L66" t="str">
        <f t="shared" si="20"/>
        <v/>
      </c>
      <c r="M66" t="str">
        <f t="shared" si="20"/>
        <v/>
      </c>
      <c r="N66" s="1"/>
      <c r="O66" s="1">
        <f t="shared" ref="O66:O74" si="22">SUM(D66:M66)</f>
        <v>0</v>
      </c>
    </row>
    <row r="67" spans="1:15" x14ac:dyDescent="0.35">
      <c r="C67" s="16" t="str">
        <f t="shared" si="21"/>
        <v/>
      </c>
      <c r="D67" t="str">
        <f t="shared" si="20"/>
        <v/>
      </c>
      <c r="E67" t="str">
        <f t="shared" si="20"/>
        <v/>
      </c>
      <c r="F67" t="str">
        <f t="shared" si="20"/>
        <v/>
      </c>
      <c r="G67" t="str">
        <f t="shared" si="20"/>
        <v/>
      </c>
      <c r="H67" t="str">
        <f t="shared" si="20"/>
        <v/>
      </c>
      <c r="I67" t="str">
        <f t="shared" si="20"/>
        <v/>
      </c>
      <c r="J67" t="str">
        <f t="shared" si="20"/>
        <v/>
      </c>
      <c r="K67" t="str">
        <f t="shared" si="20"/>
        <v/>
      </c>
      <c r="L67" t="str">
        <f t="shared" si="20"/>
        <v/>
      </c>
      <c r="M67" t="str">
        <f t="shared" si="20"/>
        <v/>
      </c>
      <c r="N67" s="1"/>
      <c r="O67" s="1">
        <f t="shared" si="22"/>
        <v>0</v>
      </c>
    </row>
    <row r="68" spans="1:15" x14ac:dyDescent="0.35">
      <c r="C68" s="16" t="str">
        <f t="shared" si="21"/>
        <v/>
      </c>
      <c r="D68" t="str">
        <f t="shared" si="20"/>
        <v/>
      </c>
      <c r="E68" t="str">
        <f t="shared" si="20"/>
        <v/>
      </c>
      <c r="F68" t="str">
        <f t="shared" si="20"/>
        <v/>
      </c>
      <c r="G68" t="str">
        <f t="shared" si="20"/>
        <v/>
      </c>
      <c r="H68" t="str">
        <f t="shared" si="20"/>
        <v/>
      </c>
      <c r="I68" t="str">
        <f t="shared" si="20"/>
        <v/>
      </c>
      <c r="J68" t="str">
        <f t="shared" si="20"/>
        <v/>
      </c>
      <c r="K68" t="str">
        <f t="shared" si="20"/>
        <v/>
      </c>
      <c r="L68" t="str">
        <f t="shared" si="20"/>
        <v/>
      </c>
      <c r="M68" t="str">
        <f t="shared" si="20"/>
        <v/>
      </c>
      <c r="N68" s="1"/>
      <c r="O68" s="1">
        <f t="shared" si="22"/>
        <v>0</v>
      </c>
    </row>
    <row r="69" spans="1:15" x14ac:dyDescent="0.35">
      <c r="C69" s="16" t="str">
        <f t="shared" si="21"/>
        <v/>
      </c>
      <c r="D69" t="str">
        <f t="shared" si="20"/>
        <v/>
      </c>
      <c r="E69" t="str">
        <f t="shared" si="20"/>
        <v/>
      </c>
      <c r="F69" t="str">
        <f t="shared" si="20"/>
        <v/>
      </c>
      <c r="G69" t="str">
        <f t="shared" si="20"/>
        <v/>
      </c>
      <c r="H69" t="str">
        <f t="shared" si="20"/>
        <v/>
      </c>
      <c r="I69" t="str">
        <f t="shared" si="20"/>
        <v/>
      </c>
      <c r="J69" t="str">
        <f t="shared" si="20"/>
        <v/>
      </c>
      <c r="K69" t="str">
        <f t="shared" si="20"/>
        <v/>
      </c>
      <c r="L69" t="str">
        <f t="shared" si="20"/>
        <v/>
      </c>
      <c r="M69" t="str">
        <f t="shared" si="20"/>
        <v/>
      </c>
      <c r="N69" s="1"/>
      <c r="O69" s="1">
        <f t="shared" si="22"/>
        <v>0</v>
      </c>
    </row>
    <row r="70" spans="1:15" x14ac:dyDescent="0.35">
      <c r="C70" s="16" t="str">
        <f t="shared" si="21"/>
        <v/>
      </c>
      <c r="D70" t="str">
        <f t="shared" si="20"/>
        <v/>
      </c>
      <c r="E70" t="str">
        <f t="shared" si="20"/>
        <v/>
      </c>
      <c r="F70" t="str">
        <f t="shared" si="20"/>
        <v/>
      </c>
      <c r="G70" t="str">
        <f t="shared" si="20"/>
        <v/>
      </c>
      <c r="H70" t="str">
        <f t="shared" si="20"/>
        <v/>
      </c>
      <c r="I70" t="str">
        <f t="shared" si="20"/>
        <v/>
      </c>
      <c r="J70" t="str">
        <f t="shared" si="20"/>
        <v/>
      </c>
      <c r="K70" t="str">
        <f t="shared" si="20"/>
        <v/>
      </c>
      <c r="L70" t="str">
        <f t="shared" si="20"/>
        <v/>
      </c>
      <c r="M70" t="str">
        <f t="shared" si="20"/>
        <v/>
      </c>
      <c r="N70" s="1"/>
      <c r="O70" s="1">
        <f t="shared" si="22"/>
        <v>0</v>
      </c>
    </row>
    <row r="71" spans="1:15" x14ac:dyDescent="0.35">
      <c r="C71" s="16" t="str">
        <f t="shared" si="21"/>
        <v/>
      </c>
      <c r="D71" t="str">
        <f t="shared" si="20"/>
        <v/>
      </c>
      <c r="E71" t="str">
        <f t="shared" si="20"/>
        <v/>
      </c>
      <c r="F71" t="str">
        <f t="shared" si="20"/>
        <v/>
      </c>
      <c r="G71" t="str">
        <f t="shared" si="20"/>
        <v/>
      </c>
      <c r="H71" t="str">
        <f t="shared" si="20"/>
        <v/>
      </c>
      <c r="I71" t="str">
        <f t="shared" si="20"/>
        <v/>
      </c>
      <c r="J71" t="str">
        <f t="shared" si="20"/>
        <v/>
      </c>
      <c r="K71" t="str">
        <f t="shared" si="20"/>
        <v/>
      </c>
      <c r="L71" t="str">
        <f t="shared" si="20"/>
        <v/>
      </c>
      <c r="M71" t="str">
        <f t="shared" si="20"/>
        <v/>
      </c>
      <c r="N71" s="1"/>
      <c r="O71" s="1">
        <f t="shared" si="22"/>
        <v>0</v>
      </c>
    </row>
    <row r="72" spans="1:15" x14ac:dyDescent="0.35">
      <c r="C72" s="16" t="str">
        <f t="shared" si="21"/>
        <v/>
      </c>
      <c r="D72" t="str">
        <f t="shared" si="20"/>
        <v/>
      </c>
      <c r="E72" t="str">
        <f t="shared" si="20"/>
        <v/>
      </c>
      <c r="F72" t="str">
        <f t="shared" si="20"/>
        <v/>
      </c>
      <c r="G72" t="str">
        <f t="shared" si="20"/>
        <v/>
      </c>
      <c r="H72" t="str">
        <f t="shared" si="20"/>
        <v/>
      </c>
      <c r="I72" t="str">
        <f t="shared" si="20"/>
        <v/>
      </c>
      <c r="J72" t="str">
        <f t="shared" si="20"/>
        <v/>
      </c>
      <c r="K72" t="str">
        <f t="shared" si="20"/>
        <v/>
      </c>
      <c r="L72" t="str">
        <f t="shared" si="20"/>
        <v/>
      </c>
      <c r="M72" t="str">
        <f t="shared" si="20"/>
        <v/>
      </c>
      <c r="N72" s="1"/>
      <c r="O72" s="1">
        <f t="shared" si="22"/>
        <v>0</v>
      </c>
    </row>
    <row r="73" spans="1:15" x14ac:dyDescent="0.35">
      <c r="C73" s="16" t="str">
        <f t="shared" si="21"/>
        <v/>
      </c>
      <c r="D73" t="str">
        <f t="shared" si="20"/>
        <v/>
      </c>
      <c r="E73" t="str">
        <f t="shared" si="20"/>
        <v/>
      </c>
      <c r="F73" t="str">
        <f t="shared" si="20"/>
        <v/>
      </c>
      <c r="G73" t="str">
        <f t="shared" si="20"/>
        <v/>
      </c>
      <c r="H73" t="str">
        <f t="shared" si="20"/>
        <v/>
      </c>
      <c r="I73" t="str">
        <f t="shared" si="20"/>
        <v/>
      </c>
      <c r="J73" t="str">
        <f t="shared" si="20"/>
        <v/>
      </c>
      <c r="K73" t="str">
        <f t="shared" si="20"/>
        <v/>
      </c>
      <c r="L73" t="str">
        <f t="shared" si="20"/>
        <v/>
      </c>
      <c r="M73" t="str">
        <f t="shared" si="20"/>
        <v/>
      </c>
      <c r="N73" s="1"/>
      <c r="O73" s="1">
        <f t="shared" si="22"/>
        <v>0</v>
      </c>
    </row>
    <row r="74" spans="1:15" x14ac:dyDescent="0.35">
      <c r="C74" s="16" t="str">
        <f t="shared" si="21"/>
        <v/>
      </c>
      <c r="D74" t="str">
        <f t="shared" si="20"/>
        <v/>
      </c>
      <c r="E74" t="str">
        <f t="shared" si="20"/>
        <v/>
      </c>
      <c r="F74" t="str">
        <f t="shared" si="20"/>
        <v/>
      </c>
      <c r="G74" t="str">
        <f t="shared" si="20"/>
        <v/>
      </c>
      <c r="H74" t="str">
        <f t="shared" si="20"/>
        <v/>
      </c>
      <c r="I74" t="str">
        <f t="shared" si="20"/>
        <v/>
      </c>
      <c r="J74" t="str">
        <f t="shared" si="20"/>
        <v/>
      </c>
      <c r="K74" t="str">
        <f t="shared" si="20"/>
        <v/>
      </c>
      <c r="L74" t="str">
        <f t="shared" si="20"/>
        <v/>
      </c>
      <c r="M74" t="str">
        <f t="shared" si="20"/>
        <v/>
      </c>
      <c r="N74" s="1"/>
      <c r="O74" s="1">
        <f t="shared" si="22"/>
        <v>0</v>
      </c>
    </row>
    <row r="76" spans="1:15" x14ac:dyDescent="0.35">
      <c r="C76" t="str">
        <f>"---------------------------------------------ENDS------------------------------------------------"</f>
        <v>---------------------------------------------ENDS------------------------------------------------</v>
      </c>
    </row>
    <row r="78" spans="1:15" x14ac:dyDescent="0.35">
      <c r="C78" t="s">
        <v>75</v>
      </c>
    </row>
    <row r="79" spans="1:15" x14ac:dyDescent="0.35">
      <c r="D79" s="18"/>
    </row>
    <row r="80" spans="1:15" x14ac:dyDescent="0.35">
      <c r="A80" t="s">
        <v>76</v>
      </c>
      <c r="D80" t="s">
        <v>77</v>
      </c>
    </row>
    <row r="81" spans="1:13" x14ac:dyDescent="0.35">
      <c r="A81">
        <f>'Heat Map'!C22</f>
        <v>0</v>
      </c>
      <c r="D81" s="18" t="str">
        <f>D64</f>
        <v/>
      </c>
      <c r="E81" s="18" t="str">
        <f t="shared" ref="E81:M81" si="23">E64</f>
        <v/>
      </c>
      <c r="F81" s="18" t="str">
        <f t="shared" si="23"/>
        <v/>
      </c>
      <c r="G81" s="18" t="str">
        <f t="shared" si="23"/>
        <v/>
      </c>
      <c r="H81" s="18" t="str">
        <f t="shared" si="23"/>
        <v/>
      </c>
      <c r="I81" s="18" t="str">
        <f t="shared" si="23"/>
        <v/>
      </c>
      <c r="J81" s="18" t="str">
        <f t="shared" si="23"/>
        <v/>
      </c>
      <c r="K81" s="18" t="str">
        <f t="shared" si="23"/>
        <v/>
      </c>
      <c r="L81" s="18" t="str">
        <f t="shared" si="23"/>
        <v/>
      </c>
      <c r="M81" s="18" t="str">
        <f t="shared" si="23"/>
        <v/>
      </c>
    </row>
    <row r="82" spans="1:13" x14ac:dyDescent="0.35">
      <c r="C82">
        <f>$A$81</f>
        <v>0</v>
      </c>
      <c r="D82" s="50">
        <f t="shared" ref="D82:M82" si="24">IFERROR(IF(shift_choice= "all day",COUNTIFS(data_accepted,D$81, data_demand,$C82, data_shift, "AM shift")+COUNTIFS(data_accepted,D$81, data_demand,$C82, data_shift, "PM shift"),COUNTIFS(data_accepted,D$81, data_demand,$C82, data_shift, shift_choice)),"")</f>
        <v>0</v>
      </c>
      <c r="E82" s="50">
        <f t="shared" si="24"/>
        <v>0</v>
      </c>
      <c r="F82" s="50">
        <f t="shared" si="24"/>
        <v>0</v>
      </c>
      <c r="G82" s="50">
        <f t="shared" si="24"/>
        <v>0</v>
      </c>
      <c r="H82" s="50">
        <f t="shared" si="24"/>
        <v>0</v>
      </c>
      <c r="I82" s="50">
        <f t="shared" si="24"/>
        <v>0</v>
      </c>
      <c r="J82" s="50">
        <f t="shared" si="24"/>
        <v>0</v>
      </c>
      <c r="K82" s="50">
        <f t="shared" si="24"/>
        <v>0</v>
      </c>
      <c r="L82" s="50">
        <f t="shared" si="24"/>
        <v>0</v>
      </c>
      <c r="M82" s="50">
        <f t="shared" si="24"/>
        <v>0</v>
      </c>
    </row>
    <row r="83" spans="1:13" x14ac:dyDescent="0.35">
      <c r="C83" t="s">
        <v>78</v>
      </c>
      <c r="D83" s="42" t="str">
        <f>IF(D81="","",D82/SUM($D$82:$M$82))</f>
        <v/>
      </c>
      <c r="E83" s="42" t="str">
        <f t="shared" ref="E83:M83" si="25">IF(E81="","",E82/SUM($D$82:$M$82))</f>
        <v/>
      </c>
      <c r="F83" s="42" t="str">
        <f t="shared" si="25"/>
        <v/>
      </c>
      <c r="G83" s="42" t="str">
        <f t="shared" si="25"/>
        <v/>
      </c>
      <c r="H83" s="42" t="str">
        <f t="shared" si="25"/>
        <v/>
      </c>
      <c r="I83" s="42" t="str">
        <f t="shared" si="25"/>
        <v/>
      </c>
      <c r="J83" s="42" t="str">
        <f t="shared" si="25"/>
        <v/>
      </c>
      <c r="K83" s="42" t="str">
        <f t="shared" si="25"/>
        <v/>
      </c>
      <c r="L83" s="42" t="str">
        <f t="shared" si="25"/>
        <v/>
      </c>
      <c r="M83" s="42" t="str">
        <f t="shared" si="25"/>
        <v/>
      </c>
    </row>
    <row r="85" spans="1:13" x14ac:dyDescent="0.35">
      <c r="C85" t="s">
        <v>79</v>
      </c>
      <c r="D85">
        <f>IFERROR(LARGE($D$82:$M$82,COLUMNS($D$82:D82)),"")</f>
        <v>0</v>
      </c>
      <c r="E85">
        <f>IFERROR(LARGE($D$82:$M$82,COLUMNS($D$82:E82)),"")</f>
        <v>0</v>
      </c>
      <c r="F85">
        <f>IFERROR(LARGE($D$82:$M$82,COLUMNS($D$82:F82)),"")</f>
        <v>0</v>
      </c>
      <c r="G85">
        <f>IFERROR(LARGE($D$82:$M$82,COLUMNS($D$82:G82)),"")</f>
        <v>0</v>
      </c>
      <c r="H85">
        <f>IFERROR(LARGE($D$82:$M$82,COLUMNS($D$82:H82)),"")</f>
        <v>0</v>
      </c>
      <c r="I85">
        <f>IFERROR(LARGE($D$82:$M$82,COLUMNS($D$82:I82)),"")</f>
        <v>0</v>
      </c>
      <c r="J85">
        <f>IFERROR(LARGE($D$82:$M$82,COLUMNS($D$82:J82)),"")</f>
        <v>0</v>
      </c>
      <c r="K85">
        <f>IFERROR(LARGE($D$82:$M$82,COLUMNS($D$82:K82)),"")</f>
        <v>0</v>
      </c>
      <c r="L85">
        <f>IFERROR(LARGE($D$82:$M$82,COLUMNS($D$82:L82)),"")</f>
        <v>0</v>
      </c>
      <c r="M85">
        <f>IFERROR(LARGE($D$82:$M$82,COLUMNS($D$82:M82)),"")</f>
        <v>0</v>
      </c>
    </row>
    <row r="86" spans="1:13" x14ac:dyDescent="0.35">
      <c r="D86" t="str">
        <f>IFERROR(INDEX($D$81:$M$81,1,_xlfn.AGGREGATE(15,3,($D$82:$M$82=D$85)/($D$82:$M$82=D$85)*COLUMN($D$82:$M$82)-COLUMN($C$81),COUNTIF($D$85:D$85,"="&amp;D$85))),"")</f>
        <v/>
      </c>
      <c r="E86" t="str">
        <f>IFERROR(INDEX($D$81:$M$81,1,_xlfn.AGGREGATE(15,3,($D$82:$M$82=E$85)/($D$82:$M$82=E$85)*COLUMN($D$82:$M$82)-COLUMN($C$81),COUNTIF($D$85:E$85,"="&amp;E$85))),"")</f>
        <v/>
      </c>
      <c r="F86" t="str">
        <f>IFERROR(INDEX($D$81:$M$81,1,_xlfn.AGGREGATE(15,3,($D$82:$M$82=F$85)/($D$82:$M$82=F$85)*COLUMN($D$82:$M$82)-COLUMN($C$81),COUNTIF($D$85:F$85,"="&amp;F$85))),"")</f>
        <v/>
      </c>
      <c r="G86" t="str">
        <f>IFERROR(INDEX($D$81:$M$81,1,_xlfn.AGGREGATE(15,3,($D$82:$M$82=G$85)/($D$82:$M$82=G$85)*COLUMN($D$82:$M$82)-COLUMN($C$81),COUNTIF($D$85:G$85,"="&amp;G$85))),"")</f>
        <v/>
      </c>
      <c r="H86" t="str">
        <f>IFERROR(INDEX($D$81:$M$81,1,_xlfn.AGGREGATE(15,3,($D$82:$M$82=H$85)/($D$82:$M$82=H$85)*COLUMN($D$82:$M$82)-COLUMN($C$81),COUNTIF($D$85:H$85,"="&amp;H$85))),"")</f>
        <v/>
      </c>
      <c r="I86" t="str">
        <f>IFERROR(INDEX($D$81:$M$81,1,_xlfn.AGGREGATE(15,3,($D$82:$M$82=I$85)/($D$82:$M$82=I$85)*COLUMN($D$82:$M$82)-COLUMN($C$81),COUNTIF($D$85:I$85,"="&amp;I$85))),"")</f>
        <v/>
      </c>
      <c r="J86" t="str">
        <f>IFERROR(INDEX($D$81:$M$81,1,_xlfn.AGGREGATE(15,3,($D$82:$M$82=J$85)/($D$82:$M$82=J$85)*COLUMN($D$82:$M$82)-COLUMN($C$81),COUNTIF($D$85:J$85,"="&amp;J$85))),"")</f>
        <v/>
      </c>
      <c r="K86" t="str">
        <f>IFERROR(INDEX($D$81:$M$81,1,_xlfn.AGGREGATE(15,3,($D$82:$M$82=K$85)/($D$82:$M$82=K$85)*COLUMN($D$82:$M$82)-COLUMN($C$81),COUNTIF($D$85:K$85,"="&amp;K$85))),"")</f>
        <v/>
      </c>
      <c r="L86" t="str">
        <f>IFERROR(INDEX($D$81:$M$81,1,_xlfn.AGGREGATE(15,3,($D$82:$M$82=L$85)/($D$82:$M$82=L$85)*COLUMN($D$82:$M$82)-COLUMN($C$81),COUNTIF($D$85:L$85,"="&amp;L$85))),"")</f>
        <v/>
      </c>
      <c r="M86" t="str">
        <f>IFERROR(INDEX($D$81:$M$81,1,_xlfn.AGGREGATE(15,3,($D$82:$M$82=M$85)/($D$82:$M$82=M$85)*COLUMN($D$82:$M$82)-COLUMN($C$81),COUNTIF($D$85:M$85,"="&amp;M$85))),"")</f>
        <v/>
      </c>
    </row>
    <row r="87" spans="1:13" x14ac:dyDescent="0.35">
      <c r="C87" t="s">
        <v>80</v>
      </c>
      <c r="D87" t="str">
        <f t="shared" ref="D87:L87" si="26">IF(D81="","",INDEX($D82:$M82,,MATCH(D$86,$D$81:$M$81,0)))</f>
        <v/>
      </c>
      <c r="E87" t="str">
        <f t="shared" si="26"/>
        <v/>
      </c>
      <c r="F87" t="str">
        <f t="shared" si="26"/>
        <v/>
      </c>
      <c r="G87" t="str">
        <f t="shared" si="26"/>
        <v/>
      </c>
      <c r="H87" t="str">
        <f t="shared" si="26"/>
        <v/>
      </c>
      <c r="I87" t="str">
        <f t="shared" si="26"/>
        <v/>
      </c>
      <c r="J87" t="str">
        <f t="shared" si="26"/>
        <v/>
      </c>
      <c r="K87" t="str">
        <f t="shared" si="26"/>
        <v/>
      </c>
      <c r="L87" t="str">
        <f t="shared" si="26"/>
        <v/>
      </c>
      <c r="M87" t="str">
        <f>IF(M81="","",INDEX($D82:$M82,,MATCH(M$86,$D$81:$M$81,0)))</f>
        <v/>
      </c>
    </row>
    <row r="88" spans="1:13" x14ac:dyDescent="0.35">
      <c r="C88" t="s">
        <v>78</v>
      </c>
      <c r="D88" t="str">
        <f>IFERROR(INDEX($D$83:$M$83,,MATCH(D$86,$D$81:$M$81,0)),"")</f>
        <v/>
      </c>
      <c r="E88" t="str">
        <f t="shared" ref="E88:M88" si="27">IFERROR(INDEX($D83:$M83,,MATCH(E$86,$D$81:$M$81,0)),"")</f>
        <v/>
      </c>
      <c r="F88" t="str">
        <f t="shared" si="27"/>
        <v/>
      </c>
      <c r="G88" t="str">
        <f t="shared" si="27"/>
        <v/>
      </c>
      <c r="H88" t="str">
        <f t="shared" si="27"/>
        <v/>
      </c>
      <c r="I88" t="str">
        <f t="shared" si="27"/>
        <v/>
      </c>
      <c r="J88" t="str">
        <f t="shared" si="27"/>
        <v/>
      </c>
      <c r="K88" t="str">
        <f t="shared" si="27"/>
        <v/>
      </c>
      <c r="L88" t="str">
        <f t="shared" si="27"/>
        <v/>
      </c>
      <c r="M88" t="str">
        <f t="shared" si="27"/>
        <v/>
      </c>
    </row>
    <row r="89" spans="1:13" x14ac:dyDescent="0.35">
      <c r="C89" t="s">
        <v>81</v>
      </c>
      <c r="D89" t="e">
        <f>IF(D81="",NA(),SUM($D$88:D$88))</f>
        <v>#N/A</v>
      </c>
      <c r="E89" t="e">
        <f>IF(E81="",NA(),SUM($D$88:E$88))</f>
        <v>#N/A</v>
      </c>
      <c r="F89" t="e">
        <f>IF(F81="",NA(),SUM($D$88:F$88))</f>
        <v>#N/A</v>
      </c>
      <c r="G89" t="e">
        <f>IF(G81="",NA(),SUM($D$88:G$88))</f>
        <v>#N/A</v>
      </c>
      <c r="H89" t="e">
        <f>IF(H81="",NA(),SUM($D$88:H$88))</f>
        <v>#N/A</v>
      </c>
      <c r="I89" t="e">
        <f>IF(I81="",NA(),SUM($D$88:I$88))</f>
        <v>#N/A</v>
      </c>
      <c r="J89" t="e">
        <f>IF(J81="",NA(),SUM($D$88:J$88))</f>
        <v>#N/A</v>
      </c>
      <c r="K89" t="e">
        <f>IF(K81="",NA(),SUM($D$88:K$88))</f>
        <v>#N/A</v>
      </c>
      <c r="L89" t="e">
        <f>IF(L81="",NA(),SUM($D$88:L$88))</f>
        <v>#N/A</v>
      </c>
      <c r="M89" t="e">
        <f>IF(M81="",NA(),SUM($D$88:M$88))</f>
        <v>#N/A</v>
      </c>
    </row>
  </sheetData>
  <conditionalFormatting sqref="D41:N50">
    <cfRule type="colorScale" priority="7">
      <colorScale>
        <cfvo type="percentile" val="0"/>
        <cfvo type="percentile" val="50"/>
        <cfvo type="percentile" val="100"/>
        <color rgb="FFF0F3FA"/>
        <color theme="4" tint="0.59999389629810485"/>
        <color theme="4" tint="-0.249977111117893"/>
      </colorScale>
    </cfRule>
  </conditionalFormatting>
  <conditionalFormatting sqref="D53:M62">
    <cfRule type="colorScale" priority="2">
      <colorScale>
        <cfvo type="percentile" val="0"/>
        <cfvo type="percentile" val="50"/>
        <cfvo type="percentile" val="100"/>
        <color rgb="FFF0F3FA"/>
        <color theme="4" tint="0.59999389629810485"/>
        <color theme="4" tint="-0.249977111117893"/>
      </colorScale>
    </cfRule>
  </conditionalFormatting>
  <conditionalFormatting sqref="D65:M74">
    <cfRule type="colorScale" priority="1">
      <colorScale>
        <cfvo type="percentile" val="0"/>
        <cfvo type="percentile" val="50"/>
        <cfvo type="percentile" val="100"/>
        <color rgb="FFF0F3FA"/>
        <color theme="4" tint="0.59999389629810485"/>
        <color theme="4" tint="-0.249977111117893"/>
      </colorScale>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81"/>
  <sheetViews>
    <sheetView topLeftCell="A19" workbookViewId="0">
      <selection activeCell="M46" sqref="M46"/>
    </sheetView>
  </sheetViews>
  <sheetFormatPr defaultRowHeight="14.5" x14ac:dyDescent="0.35"/>
  <cols>
    <col min="1" max="1" width="17.54296875" customWidth="1"/>
    <col min="2" max="2" width="9.81640625" customWidth="1"/>
    <col min="3" max="3" width="13.7265625" customWidth="1"/>
    <col min="4" max="5" width="10.54296875" bestFit="1" customWidth="1"/>
    <col min="6" max="6" width="14.54296875" bestFit="1" customWidth="1"/>
    <col min="7" max="7" width="11.26953125" bestFit="1" customWidth="1"/>
    <col min="8" max="9" width="12.26953125" bestFit="1" customWidth="1"/>
    <col min="10" max="10" width="14.26953125" bestFit="1" customWidth="1"/>
    <col min="11" max="14" width="10.54296875" bestFit="1" customWidth="1"/>
    <col min="23" max="23" width="12.26953125" customWidth="1"/>
  </cols>
  <sheetData>
    <row r="1" spans="1:16" x14ac:dyDescent="0.35">
      <c r="A1" s="52" t="s">
        <v>60</v>
      </c>
      <c r="B1" t="str">
        <f>pareto_day_choice</f>
        <v>All data (count)</v>
      </c>
      <c r="E1" s="15"/>
      <c r="F1" s="37"/>
      <c r="G1" s="37"/>
      <c r="H1" s="15"/>
      <c r="I1" s="15"/>
      <c r="J1" s="15"/>
      <c r="K1" s="15"/>
      <c r="L1" s="15"/>
    </row>
    <row r="2" spans="1:16" ht="29" x14ac:dyDescent="0.35">
      <c r="A2" s="52" t="s">
        <v>61</v>
      </c>
      <c r="B2" t="str">
        <f>shift_choice</f>
        <v>All day</v>
      </c>
      <c r="E2" s="16" t="str">
        <f>IF('Tool Setup'!$C6="","",'Tool Setup'!$C6)</f>
        <v/>
      </c>
      <c r="F2" s="16" t="str">
        <f>IF('Tool Setup'!$C7="","",'Tool Setup'!$C7)</f>
        <v/>
      </c>
      <c r="G2" s="16" t="str">
        <f>IF('Tool Setup'!$C8="","",'Tool Setup'!$C8)</f>
        <v/>
      </c>
      <c r="H2" s="16" t="str">
        <f>IF('Tool Setup'!$C9="","",'Tool Setup'!$C9)</f>
        <v/>
      </c>
      <c r="I2" s="16" t="str">
        <f>IF('Tool Setup'!$C10="","",'Tool Setup'!$C10)</f>
        <v/>
      </c>
      <c r="J2" s="16" t="str">
        <f>IF('Tool Setup'!$C11="","",'Tool Setup'!$C11)</f>
        <v/>
      </c>
      <c r="K2" s="16" t="str">
        <f>IF('Tool Setup'!$C12="","",'Tool Setup'!$C12)</f>
        <v/>
      </c>
      <c r="L2" s="16" t="str">
        <f>IF('Tool Setup'!$C13="","",'Tool Setup'!$C13)</f>
        <v/>
      </c>
      <c r="M2" s="16" t="str">
        <f>IF('Tool Setup'!$C14="","",'Tool Setup'!$C14)</f>
        <v/>
      </c>
      <c r="N2" s="63" t="str">
        <f>IF('Tool Setup'!$C15="","",'Tool Setup'!$C15)</f>
        <v/>
      </c>
      <c r="O2" s="77" t="s">
        <v>62</v>
      </c>
    </row>
    <row r="3" spans="1:16" x14ac:dyDescent="0.35">
      <c r="C3" t="s">
        <v>63</v>
      </c>
      <c r="D3" t="s">
        <v>51</v>
      </c>
      <c r="E3" t="str">
        <f t="shared" ref="E3:N16" si="0">IFERROR(COUNTIFS(data_accepted,E$2, data_day,$C3,data_shift,$D3)/$O3,"")</f>
        <v/>
      </c>
      <c r="F3" t="str">
        <f t="shared" si="0"/>
        <v/>
      </c>
      <c r="G3" t="str">
        <f t="shared" si="0"/>
        <v/>
      </c>
      <c r="H3" t="str">
        <f t="shared" si="0"/>
        <v/>
      </c>
      <c r="I3" t="str">
        <f t="shared" si="0"/>
        <v/>
      </c>
      <c r="J3" t="str">
        <f t="shared" si="0"/>
        <v/>
      </c>
      <c r="K3" t="str">
        <f t="shared" si="0"/>
        <v/>
      </c>
      <c r="L3" t="str">
        <f t="shared" si="0"/>
        <v/>
      </c>
      <c r="M3" t="str">
        <f t="shared" si="0"/>
        <v/>
      </c>
      <c r="N3" t="str">
        <f t="shared" si="0"/>
        <v/>
      </c>
      <c r="O3" s="64">
        <f>INDEX(Variables!$B$3:$B$11,MATCH($C3,Variables!$A$3:$A$11,0))</f>
        <v>0</v>
      </c>
      <c r="P3" t="str">
        <f>IFERROR(COUNTIFS(data_all[[Demand]:[Demand]],E$2,data_all[[Day]:[Day]],$C3,data_all[[Time]:[Time]],$D3)/nrNumberOfDaysAdmin,"")</f>
        <v/>
      </c>
    </row>
    <row r="4" spans="1:16" x14ac:dyDescent="0.35">
      <c r="C4" t="s">
        <v>63</v>
      </c>
      <c r="D4" t="s">
        <v>52</v>
      </c>
      <c r="E4" t="str">
        <f t="shared" si="0"/>
        <v/>
      </c>
      <c r="F4" t="str">
        <f t="shared" si="0"/>
        <v/>
      </c>
      <c r="G4" t="str">
        <f t="shared" si="0"/>
        <v/>
      </c>
      <c r="H4" t="str">
        <f t="shared" si="0"/>
        <v/>
      </c>
      <c r="I4" t="str">
        <f t="shared" si="0"/>
        <v/>
      </c>
      <c r="J4" t="str">
        <f t="shared" si="0"/>
        <v/>
      </c>
      <c r="K4" t="str">
        <f t="shared" si="0"/>
        <v/>
      </c>
      <c r="L4" t="str">
        <f t="shared" si="0"/>
        <v/>
      </c>
      <c r="M4" t="str">
        <f t="shared" si="0"/>
        <v/>
      </c>
      <c r="N4" t="str">
        <f t="shared" si="0"/>
        <v/>
      </c>
      <c r="O4" s="64">
        <f>INDEX(Variables!$B$3:$B$11,MATCH($C4,Variables!$A$3:$A$11,0))</f>
        <v>0</v>
      </c>
    </row>
    <row r="5" spans="1:16" x14ac:dyDescent="0.35">
      <c r="C5" t="s">
        <v>64</v>
      </c>
      <c r="D5" t="s">
        <v>51</v>
      </c>
      <c r="E5" t="str">
        <f t="shared" si="0"/>
        <v/>
      </c>
      <c r="F5" t="str">
        <f t="shared" si="0"/>
        <v/>
      </c>
      <c r="G5" t="str">
        <f t="shared" si="0"/>
        <v/>
      </c>
      <c r="H5" t="str">
        <f t="shared" si="0"/>
        <v/>
      </c>
      <c r="I5" t="str">
        <f t="shared" si="0"/>
        <v/>
      </c>
      <c r="J5" t="str">
        <f t="shared" si="0"/>
        <v/>
      </c>
      <c r="K5" t="str">
        <f t="shared" si="0"/>
        <v/>
      </c>
      <c r="L5" t="str">
        <f t="shared" si="0"/>
        <v/>
      </c>
      <c r="M5" t="str">
        <f t="shared" si="0"/>
        <v/>
      </c>
      <c r="N5" t="str">
        <f t="shared" si="0"/>
        <v/>
      </c>
      <c r="O5" s="64">
        <f>INDEX(Variables!$B$3:$B$11,MATCH($C5,Variables!$A$3:$A$11,0))</f>
        <v>0</v>
      </c>
    </row>
    <row r="6" spans="1:16" x14ac:dyDescent="0.35">
      <c r="C6" t="s">
        <v>64</v>
      </c>
      <c r="D6" t="s">
        <v>52</v>
      </c>
      <c r="E6" t="str">
        <f t="shared" si="0"/>
        <v/>
      </c>
      <c r="F6" t="str">
        <f t="shared" si="0"/>
        <v/>
      </c>
      <c r="G6" t="str">
        <f t="shared" si="0"/>
        <v/>
      </c>
      <c r="H6" t="str">
        <f t="shared" si="0"/>
        <v/>
      </c>
      <c r="I6" t="str">
        <f t="shared" si="0"/>
        <v/>
      </c>
      <c r="J6" t="str">
        <f t="shared" si="0"/>
        <v/>
      </c>
      <c r="K6" t="str">
        <f t="shared" si="0"/>
        <v/>
      </c>
      <c r="L6" t="str">
        <f t="shared" si="0"/>
        <v/>
      </c>
      <c r="M6" t="str">
        <f t="shared" si="0"/>
        <v/>
      </c>
      <c r="N6" t="str">
        <f t="shared" si="0"/>
        <v/>
      </c>
      <c r="O6" s="64">
        <f>INDEX(Variables!$B$3:$B$11,MATCH($C6,Variables!$A$3:$A$11,0))</f>
        <v>0</v>
      </c>
    </row>
    <row r="7" spans="1:16" x14ac:dyDescent="0.35">
      <c r="C7" t="s">
        <v>65</v>
      </c>
      <c r="D7" t="s">
        <v>51</v>
      </c>
      <c r="E7" t="str">
        <f t="shared" si="0"/>
        <v/>
      </c>
      <c r="F7" t="str">
        <f t="shared" si="0"/>
        <v/>
      </c>
      <c r="G7" t="str">
        <f t="shared" si="0"/>
        <v/>
      </c>
      <c r="H7" t="str">
        <f t="shared" si="0"/>
        <v/>
      </c>
      <c r="I7" t="str">
        <f t="shared" si="0"/>
        <v/>
      </c>
      <c r="J7" t="str">
        <f t="shared" si="0"/>
        <v/>
      </c>
      <c r="K7" t="str">
        <f t="shared" si="0"/>
        <v/>
      </c>
      <c r="L7" t="str">
        <f t="shared" si="0"/>
        <v/>
      </c>
      <c r="M7" t="str">
        <f t="shared" si="0"/>
        <v/>
      </c>
      <c r="N7" t="str">
        <f t="shared" si="0"/>
        <v/>
      </c>
      <c r="O7" s="64">
        <f>INDEX(Variables!$B$3:$B$11,MATCH($C7,Variables!$A$3:$A$11,0))</f>
        <v>0</v>
      </c>
    </row>
    <row r="8" spans="1:16" x14ac:dyDescent="0.35">
      <c r="C8" t="s">
        <v>65</v>
      </c>
      <c r="D8" t="s">
        <v>52</v>
      </c>
      <c r="E8" t="str">
        <f t="shared" si="0"/>
        <v/>
      </c>
      <c r="F8" t="str">
        <f t="shared" si="0"/>
        <v/>
      </c>
      <c r="G8" t="str">
        <f t="shared" si="0"/>
        <v/>
      </c>
      <c r="H8" t="str">
        <f t="shared" si="0"/>
        <v/>
      </c>
      <c r="I8" t="str">
        <f t="shared" si="0"/>
        <v/>
      </c>
      <c r="J8" t="str">
        <f t="shared" si="0"/>
        <v/>
      </c>
      <c r="K8" t="str">
        <f t="shared" si="0"/>
        <v/>
      </c>
      <c r="L8" t="str">
        <f t="shared" si="0"/>
        <v/>
      </c>
      <c r="M8" t="str">
        <f t="shared" si="0"/>
        <v/>
      </c>
      <c r="N8" t="str">
        <f t="shared" si="0"/>
        <v/>
      </c>
      <c r="O8" s="64">
        <f>INDEX(Variables!$B$3:$B$11,MATCH($C8,Variables!$A$3:$A$11,0))</f>
        <v>0</v>
      </c>
    </row>
    <row r="9" spans="1:16" x14ac:dyDescent="0.35">
      <c r="C9" t="s">
        <v>66</v>
      </c>
      <c r="D9" t="s">
        <v>51</v>
      </c>
      <c r="E9" t="str">
        <f t="shared" si="0"/>
        <v/>
      </c>
      <c r="F9" t="str">
        <f t="shared" si="0"/>
        <v/>
      </c>
      <c r="G9" t="str">
        <f t="shared" si="0"/>
        <v/>
      </c>
      <c r="H9" t="str">
        <f t="shared" si="0"/>
        <v/>
      </c>
      <c r="I9" t="str">
        <f t="shared" si="0"/>
        <v/>
      </c>
      <c r="J9" t="str">
        <f t="shared" si="0"/>
        <v/>
      </c>
      <c r="K9" t="str">
        <f t="shared" si="0"/>
        <v/>
      </c>
      <c r="L9" t="str">
        <f t="shared" si="0"/>
        <v/>
      </c>
      <c r="M9" t="str">
        <f t="shared" si="0"/>
        <v/>
      </c>
      <c r="N9" t="str">
        <f t="shared" si="0"/>
        <v/>
      </c>
      <c r="O9" s="64">
        <f>INDEX(Variables!$B$3:$B$11,MATCH($C9,Variables!$A$3:$A$11,0))</f>
        <v>0</v>
      </c>
    </row>
    <row r="10" spans="1:16" x14ac:dyDescent="0.35">
      <c r="C10" t="s">
        <v>66</v>
      </c>
      <c r="D10" t="s">
        <v>52</v>
      </c>
      <c r="E10" t="str">
        <f t="shared" si="0"/>
        <v/>
      </c>
      <c r="F10" t="str">
        <f t="shared" si="0"/>
        <v/>
      </c>
      <c r="G10" t="str">
        <f t="shared" si="0"/>
        <v/>
      </c>
      <c r="H10" t="str">
        <f t="shared" si="0"/>
        <v/>
      </c>
      <c r="I10" t="str">
        <f t="shared" si="0"/>
        <v/>
      </c>
      <c r="J10" t="str">
        <f t="shared" si="0"/>
        <v/>
      </c>
      <c r="K10" t="str">
        <f t="shared" si="0"/>
        <v/>
      </c>
      <c r="L10" t="str">
        <f t="shared" si="0"/>
        <v/>
      </c>
      <c r="M10" t="str">
        <f t="shared" si="0"/>
        <v/>
      </c>
      <c r="N10" t="str">
        <f t="shared" si="0"/>
        <v/>
      </c>
      <c r="O10" s="64">
        <f>INDEX(Variables!$B$3:$B$11,MATCH($C10,Variables!$A$3:$A$11,0))</f>
        <v>0</v>
      </c>
    </row>
    <row r="11" spans="1:16" x14ac:dyDescent="0.35">
      <c r="C11" t="s">
        <v>67</v>
      </c>
      <c r="D11" t="s">
        <v>51</v>
      </c>
      <c r="E11" t="str">
        <f t="shared" si="0"/>
        <v/>
      </c>
      <c r="F11" t="str">
        <f t="shared" si="0"/>
        <v/>
      </c>
      <c r="G11" t="str">
        <f t="shared" si="0"/>
        <v/>
      </c>
      <c r="H11" t="str">
        <f t="shared" si="0"/>
        <v/>
      </c>
      <c r="I11" t="str">
        <f t="shared" si="0"/>
        <v/>
      </c>
      <c r="J11" t="str">
        <f t="shared" si="0"/>
        <v/>
      </c>
      <c r="K11" t="str">
        <f t="shared" si="0"/>
        <v/>
      </c>
      <c r="L11" t="str">
        <f t="shared" si="0"/>
        <v/>
      </c>
      <c r="M11" t="str">
        <f t="shared" si="0"/>
        <v/>
      </c>
      <c r="N11" t="str">
        <f t="shared" si="0"/>
        <v/>
      </c>
      <c r="O11" s="64">
        <f>INDEX(Variables!$B$3:$B$11,MATCH($C11,Variables!$A$3:$A$11,0))</f>
        <v>0</v>
      </c>
    </row>
    <row r="12" spans="1:16" x14ac:dyDescent="0.35">
      <c r="C12" t="s">
        <v>67</v>
      </c>
      <c r="D12" t="s">
        <v>52</v>
      </c>
      <c r="E12" t="str">
        <f t="shared" si="0"/>
        <v/>
      </c>
      <c r="F12" t="str">
        <f t="shared" si="0"/>
        <v/>
      </c>
      <c r="G12" t="str">
        <f t="shared" si="0"/>
        <v/>
      </c>
      <c r="H12" t="str">
        <f t="shared" si="0"/>
        <v/>
      </c>
      <c r="I12" t="str">
        <f t="shared" si="0"/>
        <v/>
      </c>
      <c r="J12" t="str">
        <f t="shared" si="0"/>
        <v/>
      </c>
      <c r="K12" t="str">
        <f t="shared" si="0"/>
        <v/>
      </c>
      <c r="L12" t="str">
        <f t="shared" si="0"/>
        <v/>
      </c>
      <c r="M12" t="str">
        <f t="shared" si="0"/>
        <v/>
      </c>
      <c r="N12" t="str">
        <f t="shared" si="0"/>
        <v/>
      </c>
      <c r="O12" s="64">
        <f>INDEX(Variables!$B$3:$B$11,MATCH($C12,Variables!$A$3:$A$11,0))</f>
        <v>0</v>
      </c>
    </row>
    <row r="13" spans="1:16" x14ac:dyDescent="0.35">
      <c r="C13" t="s">
        <v>68</v>
      </c>
      <c r="D13" t="s">
        <v>51</v>
      </c>
      <c r="E13">
        <f t="shared" si="0"/>
        <v>0</v>
      </c>
      <c r="F13">
        <f t="shared" si="0"/>
        <v>0</v>
      </c>
      <c r="G13">
        <f t="shared" si="0"/>
        <v>0</v>
      </c>
      <c r="H13">
        <f t="shared" si="0"/>
        <v>0</v>
      </c>
      <c r="I13">
        <f t="shared" si="0"/>
        <v>0</v>
      </c>
      <c r="J13">
        <f t="shared" si="0"/>
        <v>0</v>
      </c>
      <c r="K13">
        <f t="shared" si="0"/>
        <v>0</v>
      </c>
      <c r="L13">
        <f t="shared" si="0"/>
        <v>0</v>
      </c>
      <c r="M13">
        <f t="shared" si="0"/>
        <v>0</v>
      </c>
      <c r="N13">
        <f t="shared" si="0"/>
        <v>0</v>
      </c>
      <c r="O13" s="64">
        <f>INDEX(Variables!$B$3:$B$11,MATCH($C13,Variables!$A$3:$A$11,0))</f>
        <v>1</v>
      </c>
    </row>
    <row r="14" spans="1:16" x14ac:dyDescent="0.35">
      <c r="C14" t="s">
        <v>68</v>
      </c>
      <c r="D14" t="s">
        <v>52</v>
      </c>
      <c r="E14">
        <f t="shared" si="0"/>
        <v>0</v>
      </c>
      <c r="F14">
        <f t="shared" si="0"/>
        <v>0</v>
      </c>
      <c r="G14">
        <f t="shared" si="0"/>
        <v>0</v>
      </c>
      <c r="H14">
        <f t="shared" si="0"/>
        <v>0</v>
      </c>
      <c r="I14">
        <f t="shared" si="0"/>
        <v>0</v>
      </c>
      <c r="J14">
        <f t="shared" si="0"/>
        <v>0</v>
      </c>
      <c r="K14">
        <f t="shared" si="0"/>
        <v>0</v>
      </c>
      <c r="L14">
        <f t="shared" si="0"/>
        <v>0</v>
      </c>
      <c r="M14">
        <f t="shared" si="0"/>
        <v>0</v>
      </c>
      <c r="N14">
        <f t="shared" si="0"/>
        <v>0</v>
      </c>
      <c r="O14" s="64">
        <f>INDEX(Variables!$B$3:$B$11,MATCH($C14,Variables!$A$3:$A$11,0))</f>
        <v>1</v>
      </c>
    </row>
    <row r="15" spans="1:16" x14ac:dyDescent="0.35">
      <c r="C15" t="s">
        <v>69</v>
      </c>
      <c r="D15" t="s">
        <v>51</v>
      </c>
      <c r="E15" t="str">
        <f t="shared" si="0"/>
        <v/>
      </c>
      <c r="F15" t="str">
        <f t="shared" si="0"/>
        <v/>
      </c>
      <c r="G15" t="str">
        <f t="shared" si="0"/>
        <v/>
      </c>
      <c r="H15" t="str">
        <f t="shared" si="0"/>
        <v/>
      </c>
      <c r="I15" t="str">
        <f t="shared" si="0"/>
        <v/>
      </c>
      <c r="J15" t="str">
        <f t="shared" si="0"/>
        <v/>
      </c>
      <c r="K15" t="str">
        <f t="shared" si="0"/>
        <v/>
      </c>
      <c r="L15" t="str">
        <f t="shared" si="0"/>
        <v/>
      </c>
      <c r="M15" t="str">
        <f t="shared" si="0"/>
        <v/>
      </c>
      <c r="N15" t="str">
        <f t="shared" si="0"/>
        <v/>
      </c>
      <c r="O15" s="64">
        <f>INDEX(Variables!$B$3:$B$11,MATCH($C15,Variables!$A$3:$A$11,0))</f>
        <v>0</v>
      </c>
    </row>
    <row r="16" spans="1:16" x14ac:dyDescent="0.35">
      <c r="C16" t="s">
        <v>69</v>
      </c>
      <c r="D16" t="s">
        <v>52</v>
      </c>
      <c r="E16" t="str">
        <f t="shared" si="0"/>
        <v/>
      </c>
      <c r="F16" t="str">
        <f t="shared" si="0"/>
        <v/>
      </c>
      <c r="G16" t="str">
        <f t="shared" si="0"/>
        <v/>
      </c>
      <c r="H16" t="str">
        <f t="shared" si="0"/>
        <v/>
      </c>
      <c r="I16" t="str">
        <f t="shared" si="0"/>
        <v/>
      </c>
      <c r="J16" t="str">
        <f t="shared" si="0"/>
        <v/>
      </c>
      <c r="K16" t="str">
        <f t="shared" si="0"/>
        <v/>
      </c>
      <c r="L16" t="str">
        <f t="shared" si="0"/>
        <v/>
      </c>
      <c r="M16" t="str">
        <f t="shared" si="0"/>
        <v/>
      </c>
      <c r="N16" t="str">
        <f t="shared" si="0"/>
        <v/>
      </c>
      <c r="O16" s="64">
        <f>INDEX(Variables!$B$3:$B$11,MATCH($C16,Variables!$A$3:$A$11,0))</f>
        <v>0</v>
      </c>
    </row>
    <row r="17" spans="3:15" x14ac:dyDescent="0.35">
      <c r="C17" s="73" t="s">
        <v>49</v>
      </c>
      <c r="D17" s="73" t="s">
        <v>51</v>
      </c>
      <c r="E17" s="73">
        <f t="shared" ref="E17:N18" si="1">IFERROR(COUNTIFS(data_accepted,E$2, data_shift,$D17),"")</f>
        <v>0</v>
      </c>
      <c r="F17" s="73">
        <f t="shared" si="1"/>
        <v>0</v>
      </c>
      <c r="G17" s="73">
        <f t="shared" si="1"/>
        <v>0</v>
      </c>
      <c r="H17" s="73">
        <f t="shared" si="1"/>
        <v>0</v>
      </c>
      <c r="I17" s="73">
        <f t="shared" si="1"/>
        <v>0</v>
      </c>
      <c r="J17" s="73">
        <f t="shared" si="1"/>
        <v>0</v>
      </c>
      <c r="K17" s="73">
        <f t="shared" si="1"/>
        <v>0</v>
      </c>
      <c r="L17" s="73">
        <f t="shared" si="1"/>
        <v>0</v>
      </c>
      <c r="M17" s="73">
        <f t="shared" si="1"/>
        <v>0</v>
      </c>
      <c r="N17" s="73">
        <f t="shared" si="1"/>
        <v>0</v>
      </c>
      <c r="O17" s="64">
        <f>INDEX(Variables!$B$3:$B$11,MATCH($C17,Variables!$A$3:$A$11,0))</f>
        <v>1</v>
      </c>
    </row>
    <row r="18" spans="3:15" x14ac:dyDescent="0.35">
      <c r="C18" s="75" t="s">
        <v>49</v>
      </c>
      <c r="D18" s="75" t="s">
        <v>52</v>
      </c>
      <c r="E18" s="75">
        <f t="shared" si="1"/>
        <v>0</v>
      </c>
      <c r="F18" s="75">
        <f t="shared" si="1"/>
        <v>0</v>
      </c>
      <c r="G18" s="75">
        <f t="shared" si="1"/>
        <v>0</v>
      </c>
      <c r="H18" s="75">
        <f t="shared" si="1"/>
        <v>0</v>
      </c>
      <c r="I18" s="75">
        <f t="shared" si="1"/>
        <v>0</v>
      </c>
      <c r="J18" s="75">
        <f t="shared" si="1"/>
        <v>0</v>
      </c>
      <c r="K18" s="75">
        <f t="shared" si="1"/>
        <v>0</v>
      </c>
      <c r="L18" s="75">
        <f t="shared" si="1"/>
        <v>0</v>
      </c>
      <c r="M18" s="75">
        <f t="shared" si="1"/>
        <v>0</v>
      </c>
      <c r="N18" s="75">
        <f t="shared" si="1"/>
        <v>0</v>
      </c>
      <c r="O18" s="64">
        <f>INDEX(Variables!$B$3:$B$11,MATCH($C18,Variables!$A$3:$A$11,0))</f>
        <v>1</v>
      </c>
    </row>
    <row r="19" spans="3:15" x14ac:dyDescent="0.35">
      <c r="C19" t="s">
        <v>70</v>
      </c>
      <c r="D19" t="s">
        <v>51</v>
      </c>
      <c r="E19">
        <f>E17/Variables!$B$3</f>
        <v>0</v>
      </c>
      <c r="F19">
        <f>F17/Variables!$B$3</f>
        <v>0</v>
      </c>
      <c r="G19">
        <f>G17/Variables!$B$3</f>
        <v>0</v>
      </c>
      <c r="H19">
        <f>H17/Variables!$B$3</f>
        <v>0</v>
      </c>
      <c r="I19">
        <f>I17/Variables!$B$3</f>
        <v>0</v>
      </c>
      <c r="J19">
        <f>J17/Variables!$B$3</f>
        <v>0</v>
      </c>
      <c r="K19">
        <f>K17/Variables!$B$3</f>
        <v>0</v>
      </c>
      <c r="L19">
        <f>L17/Variables!$B$3</f>
        <v>0</v>
      </c>
      <c r="M19">
        <f>M17/Variables!$B$3</f>
        <v>0</v>
      </c>
      <c r="N19">
        <f>N17/Variables!$B$3</f>
        <v>0</v>
      </c>
    </row>
    <row r="20" spans="3:15" x14ac:dyDescent="0.35">
      <c r="C20" t="s">
        <v>70</v>
      </c>
      <c r="D20" t="s">
        <v>52</v>
      </c>
      <c r="E20">
        <f>E18/Variables!$B$3</f>
        <v>0</v>
      </c>
      <c r="F20">
        <f>F18/Variables!$B$3</f>
        <v>0</v>
      </c>
      <c r="G20">
        <f>G18/Variables!$B$3</f>
        <v>0</v>
      </c>
      <c r="H20">
        <f>H18/Variables!$B$3</f>
        <v>0</v>
      </c>
      <c r="I20">
        <f>I18/Variables!$B$3</f>
        <v>0</v>
      </c>
      <c r="J20">
        <f>J18/Variables!$B$3</f>
        <v>0</v>
      </c>
      <c r="K20">
        <f>K18/Variables!$B$3</f>
        <v>0</v>
      </c>
      <c r="L20">
        <f>L18/Variables!$B$3</f>
        <v>0</v>
      </c>
      <c r="M20">
        <f>M18/Variables!$B$3</f>
        <v>0</v>
      </c>
      <c r="N20">
        <f>N18/Variables!$B$3</f>
        <v>0</v>
      </c>
    </row>
    <row r="23" spans="3:15" x14ac:dyDescent="0.35">
      <c r="E23" s="16" t="str">
        <f>E2</f>
        <v/>
      </c>
      <c r="F23" s="16" t="str">
        <f t="shared" ref="F23:N23" si="2">F2</f>
        <v/>
      </c>
      <c r="G23" s="16" t="str">
        <f t="shared" si="2"/>
        <v/>
      </c>
      <c r="H23" s="16" t="str">
        <f t="shared" si="2"/>
        <v/>
      </c>
      <c r="I23" s="16" t="str">
        <f t="shared" si="2"/>
        <v/>
      </c>
      <c r="J23" s="16" t="str">
        <f t="shared" si="2"/>
        <v/>
      </c>
      <c r="K23" s="16" t="str">
        <f t="shared" si="2"/>
        <v/>
      </c>
      <c r="L23" s="16" t="str">
        <f t="shared" si="2"/>
        <v/>
      </c>
      <c r="M23" s="16" t="str">
        <f t="shared" si="2"/>
        <v/>
      </c>
      <c r="N23" s="16" t="str">
        <f t="shared" si="2"/>
        <v/>
      </c>
    </row>
    <row r="24" spans="3:15" x14ac:dyDescent="0.35">
      <c r="D24" t="s">
        <v>51</v>
      </c>
      <c r="E24" t="str">
        <f>IF(E$23="","",SUMIFS(E$3:E$20, $C$3:$C$20,$B$1, $D$3:$D$20,$D24))</f>
        <v/>
      </c>
      <c r="F24" t="str">
        <f t="shared" ref="F24:N25" si="3">IF(F$23="","",SUMIFS(F$3:F$20, $C$3:$C$20,$B$1, $D$3:$D$20,$D24))</f>
        <v/>
      </c>
      <c r="G24" t="str">
        <f t="shared" si="3"/>
        <v/>
      </c>
      <c r="H24" t="str">
        <f t="shared" si="3"/>
        <v/>
      </c>
      <c r="I24" t="str">
        <f t="shared" si="3"/>
        <v/>
      </c>
      <c r="J24" t="str">
        <f t="shared" si="3"/>
        <v/>
      </c>
      <c r="K24" t="str">
        <f t="shared" si="3"/>
        <v/>
      </c>
      <c r="L24" t="str">
        <f t="shared" si="3"/>
        <v/>
      </c>
      <c r="M24" t="str">
        <f t="shared" si="3"/>
        <v/>
      </c>
      <c r="N24" t="str">
        <f t="shared" si="3"/>
        <v/>
      </c>
    </row>
    <row r="25" spans="3:15" x14ac:dyDescent="0.35">
      <c r="D25" t="s">
        <v>52</v>
      </c>
      <c r="E25" t="str">
        <f>IF(E$23="","",SUMIFS(E$3:E$20, $C$3:$C$20,$B$1, $D$3:$D$20,$D25))</f>
        <v/>
      </c>
      <c r="F25" t="str">
        <f t="shared" si="3"/>
        <v/>
      </c>
      <c r="G25" t="str">
        <f t="shared" si="3"/>
        <v/>
      </c>
      <c r="H25" t="str">
        <f t="shared" si="3"/>
        <v/>
      </c>
      <c r="I25" t="str">
        <f t="shared" si="3"/>
        <v/>
      </c>
      <c r="J25" t="str">
        <f t="shared" si="3"/>
        <v/>
      </c>
      <c r="K25" t="str">
        <f t="shared" si="3"/>
        <v/>
      </c>
      <c r="L25" t="str">
        <f t="shared" si="3"/>
        <v/>
      </c>
      <c r="M25" t="str">
        <f t="shared" si="3"/>
        <v/>
      </c>
      <c r="N25" t="str">
        <f t="shared" si="3"/>
        <v/>
      </c>
    </row>
    <row r="26" spans="3:15" x14ac:dyDescent="0.35">
      <c r="D26" t="s">
        <v>50</v>
      </c>
      <c r="E26" t="str">
        <f>IF(E23="","",SUM(E24:E25))</f>
        <v/>
      </c>
      <c r="F26" t="str">
        <f t="shared" ref="F26:N26" si="4">IF(F23="","",SUM(F24:F25))</f>
        <v/>
      </c>
      <c r="G26" t="str">
        <f t="shared" si="4"/>
        <v/>
      </c>
      <c r="H26" t="str">
        <f t="shared" si="4"/>
        <v/>
      </c>
      <c r="I26" t="str">
        <f t="shared" si="4"/>
        <v/>
      </c>
      <c r="J26" t="str">
        <f t="shared" si="4"/>
        <v/>
      </c>
      <c r="K26" t="str">
        <f t="shared" si="4"/>
        <v/>
      </c>
      <c r="L26" t="str">
        <f t="shared" si="4"/>
        <v/>
      </c>
      <c r="M26" t="str">
        <f t="shared" si="4"/>
        <v/>
      </c>
      <c r="N26" t="str">
        <f t="shared" si="4"/>
        <v/>
      </c>
    </row>
    <row r="27" spans="3:15" x14ac:dyDescent="0.35">
      <c r="D27" t="s">
        <v>71</v>
      </c>
      <c r="E27" t="str">
        <f>IF(E2="", "",E26/SUM($E$26:$N$26))</f>
        <v/>
      </c>
      <c r="F27" t="str">
        <f t="shared" ref="F27:N27" si="5">IF(F2="", "",F26/SUM($E$26:$N$26))</f>
        <v/>
      </c>
      <c r="G27" t="str">
        <f t="shared" si="5"/>
        <v/>
      </c>
      <c r="H27" t="str">
        <f t="shared" si="5"/>
        <v/>
      </c>
      <c r="I27" t="str">
        <f t="shared" si="5"/>
        <v/>
      </c>
      <c r="J27" t="str">
        <f t="shared" si="5"/>
        <v/>
      </c>
      <c r="K27" t="str">
        <f t="shared" si="5"/>
        <v/>
      </c>
      <c r="L27" t="str">
        <f t="shared" si="5"/>
        <v/>
      </c>
      <c r="M27" t="str">
        <f t="shared" si="5"/>
        <v/>
      </c>
      <c r="N27" t="str">
        <f t="shared" si="5"/>
        <v/>
      </c>
    </row>
    <row r="29" spans="3:15" x14ac:dyDescent="0.35">
      <c r="E29" s="43" t="str">
        <f>IFERROR(INDEX($E$23:$N$23,1,_xlfn.AGGREGATE(15,3,($E$26:$N$26=E$30)/($E$26:$N$26=E$30)*COLUMN($E$26:$N$26)-COLUMN($D$23),COUNTIF($E$30:E$30,"="&amp;E$30))),"")</f>
        <v/>
      </c>
      <c r="F29" s="43" t="str">
        <f>IFERROR(INDEX($E$23:$N$23,1,_xlfn.AGGREGATE(15,3,($E$26:$N$26=F$30)/($E$26:$N$26=F$30)*COLUMN($E$26:$N$26)-COLUMN($D$23),COUNTIF($E$30:F$30,"="&amp;F$30))),"")</f>
        <v/>
      </c>
      <c r="G29" s="43" t="str">
        <f>IFERROR(INDEX($E$23:$N$23,1,_xlfn.AGGREGATE(15,3,($E$26:$N$26=G$30)/($E$26:$N$26=G$30)*COLUMN($E$26:$N$26)-COLUMN($D$23),COUNTIF($E$30:G$30,"="&amp;G$30))),"")</f>
        <v/>
      </c>
      <c r="H29" s="43" t="str">
        <f>IFERROR(INDEX($E$23:$N$23,1,_xlfn.AGGREGATE(15,3,($E$26:$N$26=H$30)/($E$26:$N$26=H$30)*COLUMN($E$26:$N$26)-COLUMN($D$23),COUNTIF($E$30:H$30,"="&amp;H$30))),"")</f>
        <v/>
      </c>
      <c r="I29" s="43" t="str">
        <f>IFERROR(INDEX($E$23:$N$23,1,_xlfn.AGGREGATE(15,3,($E$26:$N$26=I$30)/($E$26:$N$26=I$30)*COLUMN($E$26:$N$26)-COLUMN($D$23),COUNTIF($E$30:I$30,"="&amp;I$30))),"")</f>
        <v/>
      </c>
      <c r="J29" s="43" t="str">
        <f>IFERROR(INDEX($E$23:$N$23,1,_xlfn.AGGREGATE(15,3,($E$26:$N$26=J$30)/($E$26:$N$26=J$30)*COLUMN($E$26:$N$26)-COLUMN($D$23),COUNTIF($E$30:J$30,"="&amp;J$30))),"")</f>
        <v/>
      </c>
      <c r="K29" s="43" t="str">
        <f>IFERROR(INDEX($E$23:$N$23,1,_xlfn.AGGREGATE(15,3,($E$26:$N$26=K$30)/($E$26:$N$26=K$30)*COLUMN($E$26:$N$26)-COLUMN($D$23),COUNTIF($E$30:K$30,"="&amp;K$30))),"")</f>
        <v/>
      </c>
      <c r="L29" s="43" t="str">
        <f>IFERROR(INDEX($E$23:$N$23,1,_xlfn.AGGREGATE(15,3,($E$26:$N$26=L$30)/($E$26:$N$26=L$30)*COLUMN($E$26:$N$26)-COLUMN($D$23),COUNTIF($E$30:L$30,"="&amp;L$30))),"")</f>
        <v/>
      </c>
      <c r="M29" s="43" t="str">
        <f>IFERROR(INDEX($E$23:$N$23,1,_xlfn.AGGREGATE(15,3,($E$26:$N$26=M$30)/($E$26:$N$26=M$30)*COLUMN($E$26:$N$26)-COLUMN($D$23),COUNTIF($E$30:M$30,"="&amp;M$30))),"")</f>
        <v/>
      </c>
      <c r="N29" s="43" t="str">
        <f>IFERROR(INDEX($E$23:$N$23,1,_xlfn.AGGREGATE(15,3,($E$26:$N$26=N$30)/($E$26:$N$26=N$30)*COLUMN($E$26:$N$26)-COLUMN($D$23),COUNTIF($E$30:N$30,"="&amp;N$30))),"")</f>
        <v/>
      </c>
    </row>
    <row r="30" spans="3:15" x14ac:dyDescent="0.35">
      <c r="D30" t="s">
        <v>72</v>
      </c>
      <c r="E30" t="str">
        <f>IFERROR(LARGE($E$26:$N$26,COLUMNS($E$26:E26)),"")</f>
        <v/>
      </c>
      <c r="F30" t="str">
        <f>IFERROR(LARGE($E$26:$N$26,COLUMNS($E$26:F26)),"")</f>
        <v/>
      </c>
      <c r="G30" t="str">
        <f>IFERROR(LARGE($E$26:$N$26,COLUMNS($E$26:G26)),"")</f>
        <v/>
      </c>
      <c r="H30" t="str">
        <f>IFERROR(LARGE($E$26:$N$26,COLUMNS($E$26:H26)),"")</f>
        <v/>
      </c>
      <c r="I30" t="str">
        <f>IFERROR(LARGE($E$26:$N$26,COLUMNS($E$26:I26)),"")</f>
        <v/>
      </c>
      <c r="J30" t="str">
        <f>IFERROR(LARGE($E$26:$N$26,COLUMNS($E$26:J26)),"")</f>
        <v/>
      </c>
      <c r="K30" t="str">
        <f>IFERROR(LARGE($E$26:$N$26,COLUMNS($E$26:K26)),"")</f>
        <v/>
      </c>
      <c r="L30" t="str">
        <f>IFERROR(LARGE($E$26:$N$26,COLUMNS($E$26:L26)),"")</f>
        <v/>
      </c>
      <c r="M30" t="str">
        <f>IFERROR(LARGE($E$26:$N$26,COLUMNS($E$26:M26)),"")</f>
        <v/>
      </c>
      <c r="N30" t="str">
        <f>IFERROR(LARGE($E$26:$N$26,COLUMNS($E$26:N26)),"")</f>
        <v/>
      </c>
    </row>
    <row r="31" spans="3:15" x14ac:dyDescent="0.35">
      <c r="D31" s="41"/>
      <c r="E31" s="43" t="str">
        <f>IFERROR(INDEX($E$23:$N$23,1,_xlfn.AGGREGATE(15,3,($E$26:$N$26=E$30)/($E$26:$N$26=E$30)*COLUMN($E$26:$N$26)-COLUMN($D$23),COUNTIF($E$30:E$30,"="&amp;E$30))),"")</f>
        <v/>
      </c>
      <c r="F31" s="43" t="str">
        <f>IFERROR(INDEX($E$23:$N$23,1,_xlfn.AGGREGATE(15,3,($E$26:$N$26=F$30)/($E$26:$N$26=F$30)*COLUMN($E$26:$N$26)-COLUMN($D$23),COUNTIF($E$30:F$30,"="&amp;F$30))),"")</f>
        <v/>
      </c>
      <c r="G31" s="43" t="str">
        <f>IFERROR(INDEX($E$23:$N$23,1,_xlfn.AGGREGATE(15,3,($E$26:$N$26=G$30)/($E$26:$N$26=G$30)*COLUMN($E$26:$N$26)-COLUMN($D$23),COUNTIF($E$30:G$30,"="&amp;G$30))),"")</f>
        <v/>
      </c>
      <c r="H31" s="43" t="str">
        <f>IFERROR(INDEX($E$23:$N$23,1,_xlfn.AGGREGATE(15,3,($E$26:$N$26=H$30)/($E$26:$N$26=H$30)*COLUMN($E$26:$N$26)-COLUMN($D$23),COUNTIF($E$30:H$30,"="&amp;H$30))),"")</f>
        <v/>
      </c>
      <c r="I31" s="43" t="str">
        <f>IFERROR(INDEX($E$23:$N$23,1,_xlfn.AGGREGATE(15,3,($E$26:$N$26=I$30)/($E$26:$N$26=I$30)*COLUMN($E$26:$N$26)-COLUMN($D$23),COUNTIF($E$30:I$30,"="&amp;I$30))),"")</f>
        <v/>
      </c>
      <c r="J31" s="43" t="str">
        <f>IFERROR(INDEX($E$23:$N$23,1,_xlfn.AGGREGATE(15,3,($E$26:$N$26=J$30)/($E$26:$N$26=J$30)*COLUMN($E$26:$N$26)-COLUMN($D$23),COUNTIF($E$30:J$30,"="&amp;J$30))),"")</f>
        <v/>
      </c>
      <c r="K31" s="43" t="str">
        <f>IFERROR(INDEX($E$23:$N$23,1,_xlfn.AGGREGATE(15,3,($E$26:$N$26=K$30)/($E$26:$N$26=K$30)*COLUMN($E$26:$N$26)-COLUMN($D$23),COUNTIF($E$30:K$30,"="&amp;K$30))),"")</f>
        <v/>
      </c>
      <c r="L31" s="43" t="str">
        <f>IFERROR(INDEX($E$23:$N$23,1,_xlfn.AGGREGATE(15,3,($E$26:$N$26=L$30)/($E$26:$N$26=L$30)*COLUMN($E$26:$N$26)-COLUMN($D$23),COUNTIF($E$30:L$30,"="&amp;L$30))),"")</f>
        <v/>
      </c>
      <c r="M31" s="43" t="str">
        <f>IFERROR(INDEX($E$23:$N$23,1,_xlfn.AGGREGATE(15,3,($E$26:$N$26=M$30)/($E$26:$N$26=M$30)*COLUMN($E$26:$N$26)-COLUMN($D$23),COUNTIF($E$30:M$30,"="&amp;M$30))),"")</f>
        <v/>
      </c>
      <c r="N31" s="43" t="str">
        <f>IFERROR(INDEX($E$23:$N$23,1,_xlfn.AGGREGATE(15,3,($E$26:$N$26=N$30)/($E$26:$N$26=N$30)*COLUMN($E$26:$N$26)-COLUMN($D$23),COUNTIF($E$30:N$30,"="&amp;N$30))),"")</f>
        <v/>
      </c>
    </row>
    <row r="32" spans="3:15" x14ac:dyDescent="0.35">
      <c r="D32" s="17" t="s">
        <v>51</v>
      </c>
      <c r="E32" s="41" t="str">
        <f t="shared" ref="E32:N32" si="6">IF(E31="","",INDEX($E24:$N24,,MATCH(E$31,$E$23:$N$23,0)))</f>
        <v/>
      </c>
      <c r="F32" s="41" t="str">
        <f t="shared" si="6"/>
        <v/>
      </c>
      <c r="G32" s="41" t="str">
        <f t="shared" si="6"/>
        <v/>
      </c>
      <c r="H32" s="41" t="str">
        <f t="shared" si="6"/>
        <v/>
      </c>
      <c r="I32" s="41" t="str">
        <f t="shared" si="6"/>
        <v/>
      </c>
      <c r="J32" s="41" t="str">
        <f t="shared" si="6"/>
        <v/>
      </c>
      <c r="K32" s="41" t="str">
        <f t="shared" si="6"/>
        <v/>
      </c>
      <c r="L32" s="41" t="str">
        <f t="shared" si="6"/>
        <v/>
      </c>
      <c r="M32" s="41" t="str">
        <f t="shared" si="6"/>
        <v/>
      </c>
      <c r="N32" s="41" t="str">
        <f t="shared" si="6"/>
        <v/>
      </c>
    </row>
    <row r="33" spans="1:14" x14ac:dyDescent="0.35">
      <c r="D33" s="17" t="s">
        <v>52</v>
      </c>
      <c r="E33" s="41" t="str">
        <f t="shared" ref="E33:K33" si="7">IF(E31="","",INDEX($E25:$N25,,MATCH(E$31,$E$23:$N$23,0)))</f>
        <v/>
      </c>
      <c r="F33" s="41" t="str">
        <f t="shared" si="7"/>
        <v/>
      </c>
      <c r="G33" s="41" t="str">
        <f t="shared" si="7"/>
        <v/>
      </c>
      <c r="H33" s="41" t="str">
        <f t="shared" si="7"/>
        <v/>
      </c>
      <c r="I33" s="41" t="str">
        <f t="shared" si="7"/>
        <v/>
      </c>
      <c r="J33" s="41" t="str">
        <f t="shared" si="7"/>
        <v/>
      </c>
      <c r="K33" s="41" t="str">
        <f t="shared" si="7"/>
        <v/>
      </c>
      <c r="L33" s="41" t="str">
        <f>IF(L31="","",INDEX($E25:$N25,,MATCH(L$31,$E$23:$N$23,0)))</f>
        <v/>
      </c>
      <c r="M33" s="41" t="str">
        <f>IF(M31="","",INDEX($E25:$N25,,MATCH(M$31,$E$23:$N$23,0)))</f>
        <v/>
      </c>
      <c r="N33" s="41" t="str">
        <f>IF(N31="","",INDEX($E25:$N25,,MATCH(N$31,$E$23:$N$23,0)))</f>
        <v/>
      </c>
    </row>
    <row r="34" spans="1:14" x14ac:dyDescent="0.35">
      <c r="D34" s="17" t="s">
        <v>50</v>
      </c>
      <c r="E34" s="41" t="str">
        <f>IF(E$31="","",SUM(E32:E33))</f>
        <v/>
      </c>
      <c r="F34" s="41" t="str">
        <f t="shared" ref="F34:N34" si="8">IF(F$31="","",SUM(F32:F33))</f>
        <v/>
      </c>
      <c r="G34" s="41" t="str">
        <f t="shared" si="8"/>
        <v/>
      </c>
      <c r="H34" s="41" t="str">
        <f t="shared" si="8"/>
        <v/>
      </c>
      <c r="I34" s="41" t="str">
        <f t="shared" si="8"/>
        <v/>
      </c>
      <c r="J34" s="41" t="str">
        <f t="shared" si="8"/>
        <v/>
      </c>
      <c r="K34" s="41" t="str">
        <f t="shared" si="8"/>
        <v/>
      </c>
      <c r="L34" s="41" t="str">
        <f>IF(L$31="","",SUM(L32:L33))</f>
        <v/>
      </c>
      <c r="M34" s="41" t="str">
        <f t="shared" si="8"/>
        <v/>
      </c>
      <c r="N34" s="41" t="str">
        <f t="shared" si="8"/>
        <v/>
      </c>
    </row>
    <row r="35" spans="1:14" x14ac:dyDescent="0.35">
      <c r="D35" s="17" t="s">
        <v>71</v>
      </c>
      <c r="E35" s="41" t="str">
        <f>IFERROR(INDEX($E27:$N27,,MATCH(E$31,$E$23:$N$23,0)),"")</f>
        <v/>
      </c>
      <c r="F35" s="41" t="str">
        <f t="shared" ref="F35:N35" si="9">IFERROR(INDEX($E27:$N27,,MATCH(F$31,$E$23:$N$23,0)),"")</f>
        <v/>
      </c>
      <c r="G35" s="41" t="str">
        <f t="shared" si="9"/>
        <v/>
      </c>
      <c r="H35" s="41" t="str">
        <f t="shared" si="9"/>
        <v/>
      </c>
      <c r="I35" s="41" t="str">
        <f t="shared" si="9"/>
        <v/>
      </c>
      <c r="J35" s="41" t="str">
        <f t="shared" si="9"/>
        <v/>
      </c>
      <c r="K35" s="41" t="str">
        <f>IFERROR(INDEX($E27:$N27,,MATCH(K$31,$E$23:$N$23,0)),"")</f>
        <v/>
      </c>
      <c r="L35" s="41" t="str">
        <f t="shared" si="9"/>
        <v/>
      </c>
      <c r="M35" s="41" t="str">
        <f t="shared" si="9"/>
        <v/>
      </c>
      <c r="N35" s="41" t="str">
        <f t="shared" si="9"/>
        <v/>
      </c>
    </row>
    <row r="36" spans="1:14" x14ac:dyDescent="0.35">
      <c r="D36" s="17" t="s">
        <v>55</v>
      </c>
      <c r="E36" s="41" t="e">
        <f>IF(E2="",NA(),SUM($E$35:E$35))</f>
        <v>#N/A</v>
      </c>
      <c r="F36" s="41" t="e">
        <f>IF(F2="",NA(),SUM($E$35:F$35))</f>
        <v>#N/A</v>
      </c>
      <c r="G36" s="41" t="e">
        <f>IF(G2="",NA(),SUM($E$35:G$35))</f>
        <v>#N/A</v>
      </c>
      <c r="H36" s="41" t="e">
        <f>IF(H2="",NA(),SUM($E$35:H$35))</f>
        <v>#N/A</v>
      </c>
      <c r="I36" s="41" t="e">
        <f>IF(I2="",NA(),SUM($E$35:I$35))</f>
        <v>#N/A</v>
      </c>
      <c r="J36" s="41" t="e">
        <f>IF(J2="",NA(),SUM($E$35:J$35))</f>
        <v>#N/A</v>
      </c>
      <c r="K36" s="41" t="e">
        <f>IF(K2="",NA(),SUM($E$35:K$35))</f>
        <v>#N/A</v>
      </c>
      <c r="L36" s="41" t="e">
        <f>IF(L2="",NA(),SUM($E$35:L$35))</f>
        <v>#N/A</v>
      </c>
      <c r="M36" s="41" t="e">
        <f>IF(M2="",NA(),SUM($E$35:M$35))</f>
        <v>#N/A</v>
      </c>
      <c r="N36" s="41" t="e">
        <f>IF(N2="",NA(),SUM($E$35:N$35))</f>
        <v>#N/A</v>
      </c>
    </row>
    <row r="39" spans="1:14" x14ac:dyDescent="0.35">
      <c r="A39" t="s">
        <v>82</v>
      </c>
      <c r="D39" s="41" t="s">
        <v>83</v>
      </c>
    </row>
    <row r="40" spans="1:14" x14ac:dyDescent="0.35">
      <c r="A40">
        <f>'Heat Map'!$Q$22</f>
        <v>0</v>
      </c>
      <c r="D40" s="16" t="str">
        <f>IF('Tool Setup'!B6="","",'Tool Setup'!B6)</f>
        <v/>
      </c>
      <c r="E40" s="16" t="str">
        <f>IF('Tool Setup'!B7="","",'Tool Setup'!B7)</f>
        <v/>
      </c>
      <c r="F40" s="16" t="str">
        <f>IF('Tool Setup'!B8="","",'Tool Setup'!B8)</f>
        <v/>
      </c>
      <c r="G40" s="16" t="str">
        <f>IF('Tool Setup'!$B9="","",'Tool Setup'!$B9)</f>
        <v/>
      </c>
      <c r="H40" s="16" t="str">
        <f>IF('Tool Setup'!$B10="","",'Tool Setup'!$B10)</f>
        <v/>
      </c>
      <c r="I40" s="16" t="str">
        <f>IF('Tool Setup'!$B11="","",'Tool Setup'!$B11)</f>
        <v/>
      </c>
      <c r="J40" s="16" t="str">
        <f>IF('Tool Setup'!$B12="","",'Tool Setup'!$B12)</f>
        <v/>
      </c>
      <c r="K40" s="16" t="str">
        <f>IF('Tool Setup'!$B13="","",'Tool Setup'!$B13)</f>
        <v/>
      </c>
      <c r="L40" s="16" t="str">
        <f>IF('Tool Setup'!$B14="","",'Tool Setup'!$B14)</f>
        <v/>
      </c>
      <c r="M40" s="16" t="str">
        <f>IF('Tool Setup'!$B15="","",'Tool Setup'!$B15)</f>
        <v/>
      </c>
    </row>
    <row r="41" spans="1:14" x14ac:dyDescent="0.35">
      <c r="D41" s="50">
        <f t="shared" ref="D41:M41" si="10">IFERROR(IF(shift_choice = "all day",COUNTIFS(data_demand,D$40, data_accepted,$A$40, data_shift,  "AM shift")+COUNTIFS(data_demand,D$40, data_accepted,$A$40, data_shift, "PM shift"),COUNTIFS(data_demand,D$40, data_accepted,$A$40, data_shift, shift_choice)),"")</f>
        <v>0</v>
      </c>
      <c r="E41" s="50">
        <f t="shared" si="10"/>
        <v>0</v>
      </c>
      <c r="F41" s="50">
        <f t="shared" si="10"/>
        <v>0</v>
      </c>
      <c r="G41" s="50">
        <f t="shared" si="10"/>
        <v>0</v>
      </c>
      <c r="H41" s="50">
        <f t="shared" si="10"/>
        <v>0</v>
      </c>
      <c r="I41" s="50">
        <f t="shared" si="10"/>
        <v>0</v>
      </c>
      <c r="J41" s="50">
        <f t="shared" si="10"/>
        <v>0</v>
      </c>
      <c r="K41" s="50">
        <f t="shared" si="10"/>
        <v>0</v>
      </c>
      <c r="L41" s="50">
        <f t="shared" si="10"/>
        <v>0</v>
      </c>
      <c r="M41" s="50">
        <f t="shared" si="10"/>
        <v>0</v>
      </c>
    </row>
    <row r="42" spans="1:14" x14ac:dyDescent="0.35">
      <c r="C42" t="s">
        <v>78</v>
      </c>
      <c r="D42" s="42" t="str">
        <f>IF(D$40="","",D$41/SUM($D$41:$M$41))</f>
        <v/>
      </c>
      <c r="E42" s="42" t="str">
        <f t="shared" ref="E42:M42" si="11">IF(E$40="","",E$41/SUM($D$41:$M$41))</f>
        <v/>
      </c>
      <c r="F42" s="42" t="str">
        <f t="shared" si="11"/>
        <v/>
      </c>
      <c r="G42" s="42" t="str">
        <f t="shared" si="11"/>
        <v/>
      </c>
      <c r="H42" s="42" t="str">
        <f t="shared" si="11"/>
        <v/>
      </c>
      <c r="I42" s="42" t="str">
        <f t="shared" si="11"/>
        <v/>
      </c>
      <c r="J42" s="42" t="str">
        <f t="shared" si="11"/>
        <v/>
      </c>
      <c r="K42" s="42" t="str">
        <f t="shared" si="11"/>
        <v/>
      </c>
      <c r="L42" s="42" t="str">
        <f t="shared" si="11"/>
        <v/>
      </c>
      <c r="M42" s="42" t="str">
        <f t="shared" si="11"/>
        <v/>
      </c>
    </row>
    <row r="44" spans="1:14" x14ac:dyDescent="0.35">
      <c r="C44" t="s">
        <v>79</v>
      </c>
      <c r="D44">
        <f>IFERROR(LARGE($D$41:$M$41,COLUMNS($D41:D$41)),"")</f>
        <v>0</v>
      </c>
      <c r="E44">
        <f>IFERROR(LARGE($D$41:$M$41,COLUMNS($D41:E$41)),"")</f>
        <v>0</v>
      </c>
      <c r="F44">
        <f>IFERROR(LARGE($D$41:$M$41,COLUMNS($D41:F$41)),"")</f>
        <v>0</v>
      </c>
      <c r="G44">
        <f>IFERROR(LARGE($D$41:$M$41,COLUMNS($D41:G$41)),"")</f>
        <v>0</v>
      </c>
      <c r="H44">
        <f>IFERROR(LARGE($D$41:$M$41,COLUMNS($D41:H$41)),"")</f>
        <v>0</v>
      </c>
      <c r="I44">
        <f>IFERROR(LARGE($D$41:$M$41,COLUMNS($D41:I$41)),"")</f>
        <v>0</v>
      </c>
      <c r="J44">
        <f>IFERROR(LARGE($D$41:$M$41,COLUMNS($D41:J$41)),"")</f>
        <v>0</v>
      </c>
      <c r="K44">
        <f>IFERROR(LARGE($D$41:$M$41,COLUMNS($D41:K$41)),"")</f>
        <v>0</v>
      </c>
      <c r="L44">
        <f>IFERROR(LARGE($D$41:$M$41,COLUMNS($D41:L$41)),"")</f>
        <v>0</v>
      </c>
      <c r="M44">
        <f>IFERROR(LARGE($D$41:$M$41,COLUMNS($D41:M$41)),"")</f>
        <v>0</v>
      </c>
    </row>
    <row r="45" spans="1:14" x14ac:dyDescent="0.35">
      <c r="D45" t="str">
        <f>IFERROR(INDEX($D$40:$M$40,1,_xlfn.AGGREGATE(15,3,($D$41:$M$41=D$44)/($D$41:$M$41=D$44)*COLUMN($D$41:$M$41)-COLUMN($C$40),COUNTIF($D$44:D$44,"="&amp;D$44))),"")</f>
        <v/>
      </c>
      <c r="E45" t="str">
        <f>IFERROR(INDEX($D$40:$M$40,1,_xlfn.AGGREGATE(15,3,($D$41:$M$41=E$44)/($D$41:$M$41=E$44)*COLUMN($D$41:$M$41)-COLUMN($C$40),COUNTIF($D$44:E$44,"="&amp;E$44))),"")</f>
        <v/>
      </c>
      <c r="F45" t="str">
        <f>IFERROR(INDEX($D$40:$M$40,1,_xlfn.AGGREGATE(15,3,($D$41:$M$41=F$44)/($D$41:$M$41=F$44)*COLUMN($D$41:$M$41)-COLUMN($C$40),COUNTIF($D$44:F$44,"="&amp;F$44))),"")</f>
        <v/>
      </c>
      <c r="G45" t="str">
        <f>IFERROR(INDEX($D$40:$M$40,1,_xlfn.AGGREGATE(15,3,($D$41:$M$41=G$44)/($D$41:$M$41=G$44)*COLUMN($D$41:$M$41)-COLUMN($C$40),COUNTIF($D$44:G$44,"="&amp;G$44))),"")</f>
        <v/>
      </c>
      <c r="H45" t="str">
        <f>IFERROR(INDEX($D$40:$M$40,1,_xlfn.AGGREGATE(15,3,($D$41:$M$41=H$44)/($D$41:$M$41=H$44)*COLUMN($D$41:$M$41)-COLUMN($C$40),COUNTIF($D$44:H$44,"="&amp;H$44))),"")</f>
        <v/>
      </c>
      <c r="I45" t="str">
        <f>IFERROR(INDEX($D$40:$M$40,1,_xlfn.AGGREGATE(15,3,($D$41:$M$41=I$44)/($D$41:$M$41=I$44)*COLUMN($D$41:$M$41)-COLUMN($C$40),COUNTIF($D$44:I$44,"="&amp;I$44))),"")</f>
        <v/>
      </c>
      <c r="J45" t="str">
        <f>IFERROR(INDEX($D$40:$M$40,1,_xlfn.AGGREGATE(15,3,($D$41:$M$41=J$44)/($D$41:$M$41=J$44)*COLUMN($D$41:$M$41)-COLUMN($C$40),COUNTIF($D$44:J$44,"="&amp;J$44))),"")</f>
        <v/>
      </c>
      <c r="K45" t="str">
        <f>IFERROR(INDEX($D$40:$M$40,1,_xlfn.AGGREGATE(15,3,($D$41:$M$41=K$44)/($D$41:$M$41=K$44)*COLUMN($D$41:$M$41)-COLUMN($C$40),COUNTIF($D$44:K$44,"="&amp;K$44))),"")</f>
        <v/>
      </c>
      <c r="L45" t="str">
        <f>IFERROR(INDEX($D$40:$M$40,1,_xlfn.AGGREGATE(15,3,($D$41:$M$41=L$44)/($D$41:$M$41=L$44)*COLUMN($D$41:$M$41)-COLUMN($C$40),COUNTIF($D$44:L$44,"="&amp;L$44))),"")</f>
        <v/>
      </c>
      <c r="M45" t="str">
        <f>IFERROR(INDEX($D$40:$M$40,1,_xlfn.AGGREGATE(15,3,($D$41:$M$41=M$44)/($D$41:$M$41=M$44)*COLUMN($D$41:$M$41)-COLUMN($C$40),COUNTIF($D$44:M$44,"="&amp;M$44))),"")</f>
        <v/>
      </c>
    </row>
    <row r="46" spans="1:14" x14ac:dyDescent="0.35">
      <c r="C46" t="s">
        <v>80</v>
      </c>
      <c r="D46" t="str">
        <f t="shared" ref="D46:I46" si="12">IF(D40="","",INDEX($D41:$M41,,MATCH(D$45,$D$40:$M$40,0)))</f>
        <v/>
      </c>
      <c r="E46" t="str">
        <f t="shared" si="12"/>
        <v/>
      </c>
      <c r="F46" t="str">
        <f t="shared" si="12"/>
        <v/>
      </c>
      <c r="G46" t="str">
        <f t="shared" si="12"/>
        <v/>
      </c>
      <c r="H46" t="str">
        <f t="shared" si="12"/>
        <v/>
      </c>
      <c r="I46" t="str">
        <f t="shared" si="12"/>
        <v/>
      </c>
      <c r="J46" t="str">
        <f>IF(J40="","",INDEX($D41:$M41,,MATCH(J$45,$D$40:$M$40,0)))</f>
        <v/>
      </c>
      <c r="K46" t="str">
        <f t="shared" ref="K46:M46" si="13">IF(K40="","",INDEX($D41:$M41,,MATCH(K$45,$D$40:$M$40,0)))</f>
        <v/>
      </c>
      <c r="L46" t="str">
        <f t="shared" si="13"/>
        <v/>
      </c>
      <c r="M46" t="str">
        <f t="shared" si="13"/>
        <v/>
      </c>
    </row>
    <row r="47" spans="1:14" x14ac:dyDescent="0.35">
      <c r="C47" t="s">
        <v>78</v>
      </c>
      <c r="D47" t="str">
        <f>IFERROR(INDEX($D$42:$M$42,,MATCH(D$45,$D$40:$M$40,0)),"")</f>
        <v/>
      </c>
      <c r="E47" t="str">
        <f t="shared" ref="E47:M47" si="14">IFERROR(INDEX($D$42:$M$42,,MATCH(E$45,$D$40:$M$40,0)),"")</f>
        <v/>
      </c>
      <c r="F47" t="str">
        <f t="shared" si="14"/>
        <v/>
      </c>
      <c r="G47" t="str">
        <f t="shared" si="14"/>
        <v/>
      </c>
      <c r="H47" t="str">
        <f t="shared" si="14"/>
        <v/>
      </c>
      <c r="I47" t="str">
        <f t="shared" si="14"/>
        <v/>
      </c>
      <c r="J47" t="str">
        <f t="shared" si="14"/>
        <v/>
      </c>
      <c r="K47" t="str">
        <f t="shared" si="14"/>
        <v/>
      </c>
      <c r="L47" t="str">
        <f t="shared" si="14"/>
        <v/>
      </c>
      <c r="M47" t="str">
        <f t="shared" si="14"/>
        <v/>
      </c>
    </row>
    <row r="48" spans="1:14" x14ac:dyDescent="0.35">
      <c r="C48" t="s">
        <v>81</v>
      </c>
      <c r="D48" t="e">
        <f>IF(D40="",NA(),SUM($D$47:D$47))</f>
        <v>#N/A</v>
      </c>
      <c r="E48" t="e">
        <f>IF(E40="",NA(),SUM($D$47:E$47))</f>
        <v>#N/A</v>
      </c>
      <c r="F48" t="e">
        <f>IF(F40="",NA(),SUM($D$47:F$47))</f>
        <v>#N/A</v>
      </c>
      <c r="G48" t="e">
        <f>IF(G40="",NA(),SUM($D$47:G$47))</f>
        <v>#N/A</v>
      </c>
      <c r="H48" t="e">
        <f>IF(H40="",NA(),SUM($D$47:H$47))</f>
        <v>#N/A</v>
      </c>
      <c r="I48" t="e">
        <f>IF(I40="",NA(),SUM($D$47:I$47))</f>
        <v>#N/A</v>
      </c>
      <c r="J48" t="e">
        <f>IF(J40="",NA(),SUM($D$47:J$47))</f>
        <v>#N/A</v>
      </c>
      <c r="K48" t="e">
        <f>IF(K40="",NA(),SUM($D$47:K$47))</f>
        <v>#N/A</v>
      </c>
      <c r="L48" t="e">
        <f>IF(L40="",NA(),SUM($D$47:L$47))</f>
        <v>#N/A</v>
      </c>
      <c r="M48" t="e">
        <f>IF(M40="",NA(),SUM($D$47:M$47))</f>
        <v>#N/A</v>
      </c>
    </row>
    <row r="81" ht="35.25" customHeight="1" x14ac:dyDescent="0.3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6EFFF65AE80F4686343AAC00C29BF6" ma:contentTypeVersion="2" ma:contentTypeDescription="Create a new document." ma:contentTypeScope="" ma:versionID="b19792a8d2fdadd8d2b6c553c26d89b3">
  <xsd:schema xmlns:xsd="http://www.w3.org/2001/XMLSchema" xmlns:xs="http://www.w3.org/2001/XMLSchema" xmlns:p="http://schemas.microsoft.com/office/2006/metadata/properties" xmlns:ns2="e774b4eb-ac5f-4e79-ab9f-d5552fed057c" targetNamespace="http://schemas.microsoft.com/office/2006/metadata/properties" ma:root="true" ma:fieldsID="5187b1cdb11fc25efb9fb13cce7dc99a" ns2:_="">
    <xsd:import namespace="e774b4eb-ac5f-4e79-ab9f-d5552fed057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74b4eb-ac5f-4e79-ab9f-d5552fed0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CD0A20-143C-4743-BA13-E64330178A35}">
  <ds:schemaRefs>
    <ds:schemaRef ds:uri="http://schemas.microsoft.com/office/infopath/2007/PartnerControls"/>
    <ds:schemaRef ds:uri="e774b4eb-ac5f-4e79-ab9f-d5552fed057c"/>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F681940D-3CF2-4D04-B8CC-B00B08EB1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74b4eb-ac5f-4e79-ab9f-d5552fed0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55A436-8E9B-4313-88F7-5D835AE0B8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Guidance</vt:lpstr>
      <vt:lpstr>Heat Map Example</vt:lpstr>
      <vt:lpstr>Tool Setup</vt:lpstr>
      <vt:lpstr>Data</vt:lpstr>
      <vt:lpstr>List 1 Pareto</vt:lpstr>
      <vt:lpstr>List 2 Pareto</vt:lpstr>
      <vt:lpstr>Heat Map</vt:lpstr>
      <vt:lpstr>DemandCalcs</vt:lpstr>
      <vt:lpstr>AcceptCalcs</vt:lpstr>
      <vt:lpstr>Variables</vt:lpstr>
      <vt:lpstr>accept_choice</vt:lpstr>
      <vt:lpstr>AcceptedDropdown</vt:lpstr>
      <vt:lpstr>data_accepted</vt:lpstr>
      <vt:lpstr>data_date</vt:lpstr>
      <vt:lpstr>data_day</vt:lpstr>
      <vt:lpstr>data_demand</vt:lpstr>
      <vt:lpstr>data_shift</vt:lpstr>
      <vt:lpstr>DaysDropdown</vt:lpstr>
      <vt:lpstr>demand_choice</vt:lpstr>
      <vt:lpstr>pareto_day_choice</vt:lpstr>
      <vt:lpstr>'List 1 Pareto'!Print_Area</vt:lpstr>
      <vt:lpstr>'List 2 Pareto'!Print_Area</vt:lpstr>
      <vt:lpstr>shift_choice</vt:lpstr>
      <vt:lpstr>TimeDropdown</vt:lpstr>
    </vt:vector>
  </TitlesOfParts>
  <Manager/>
  <Company>Healthcare Improvement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Monaghan</dc:creator>
  <cp:keywords/>
  <dc:description/>
  <cp:lastModifiedBy>Fiona McGirr (NHS Healthcare Improvement Scotland)</cp:lastModifiedBy>
  <cp:revision/>
  <dcterms:created xsi:type="dcterms:W3CDTF">2021-11-08T17:54:02Z</dcterms:created>
  <dcterms:modified xsi:type="dcterms:W3CDTF">2023-03-08T15:54:30Z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0x010100EC6EFFF65AE80F4686343AAC00C29BF6</vt:lpwstr>
  </property>
</Properties>
</file>